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1930bc95cc593b28/Bureau/INSCRIPTIONS 2026 2027/"/>
    </mc:Choice>
  </mc:AlternateContent>
  <xr:revisionPtr revIDLastSave="0" documentId="14_{2168DFBE-48CC-49F8-BEAA-4AB249B97FED}" xr6:coauthVersionLast="47" xr6:coauthVersionMax="47" xr10:uidLastSave="{00000000-0000-0000-0000-000000000000}"/>
  <bookViews>
    <workbookView xWindow="0" yWindow="720" windowWidth="23040" windowHeight="12240" activeTab="1" xr2:uid="{550D3151-9E6E-42A3-869E-BD35F85A3D50}"/>
  </bookViews>
  <sheets>
    <sheet name="Grille tarifaire 2026-2027" sheetId="2" r:id="rId1"/>
    <sheet name="Feuille saisie 2026-2027" sheetId="1" r:id="rId2"/>
    <sheet name="Horaires prév. écoles 2026-2027" sheetId="3" r:id="rId3"/>
  </sheets>
  <definedNames>
    <definedName name="_xlnm.Print_Area" localSheetId="1">'Feuille saisie 2026-2027'!$A$1:$AJ$37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14" i="1" l="1" a="1"/>
  <c r="S9" i="1" s="1"/>
  <c r="BA13" i="1" a="1"/>
  <c r="U9" i="1"/>
  <c r="A37" i="1"/>
  <c r="A36" i="1"/>
  <c r="A34" i="1"/>
  <c r="A33" i="1"/>
  <c r="A32" i="1"/>
  <c r="A31" i="1"/>
  <c r="A30" i="1"/>
  <c r="S1" i="3"/>
  <c r="C7" i="3" s="1"/>
  <c r="W9" i="1"/>
  <c r="C9" i="3" l="1"/>
  <c r="D7" i="3"/>
  <c r="U1" i="3"/>
  <c r="BA23" i="1"/>
  <c r="BB23" i="1" s="1"/>
  <c r="BA22" i="1"/>
  <c r="BB22" i="1" s="1"/>
  <c r="BA21" i="1"/>
  <c r="BA20" i="1"/>
  <c r="BA19" i="1"/>
  <c r="BA18" i="1"/>
  <c r="BA17" i="1"/>
  <c r="BA16" i="1"/>
  <c r="BA15" i="1"/>
  <c r="BA12" i="1"/>
  <c r="BA11" i="1"/>
  <c r="BA10" i="1"/>
  <c r="BA9" i="1"/>
  <c r="G4" i="2"/>
  <c r="H4" i="2" s="1"/>
  <c r="I4" i="2" s="1"/>
  <c r="J4" i="2" s="1"/>
  <c r="K4" i="2" s="1"/>
  <c r="O4" i="2" s="1"/>
  <c r="W4" i="2" s="1"/>
  <c r="S1" i="2"/>
  <c r="O12" i="2"/>
  <c r="U14" i="2"/>
  <c r="W8" i="2"/>
  <c r="Y8" i="2"/>
  <c r="S8" i="2"/>
  <c r="S14" i="2" s="1"/>
  <c r="U12" i="2"/>
  <c r="S12" i="2"/>
  <c r="Q14" i="2"/>
  <c r="O14" i="2"/>
  <c r="M14" i="2"/>
  <c r="K14" i="2"/>
  <c r="I14" i="2"/>
  <c r="G8" i="2"/>
  <c r="I8" i="2"/>
  <c r="G12" i="2"/>
  <c r="G14" i="2"/>
  <c r="Q12" i="2"/>
  <c r="M12" i="2"/>
  <c r="K12" i="2"/>
  <c r="AI27" i="1"/>
  <c r="AI26" i="1"/>
  <c r="AI25" i="1"/>
  <c r="AI24" i="1"/>
  <c r="X18" i="1" l="1"/>
  <c r="V18" i="1" s="1"/>
  <c r="X19" i="1" s="1"/>
  <c r="V19" i="1" s="1"/>
  <c r="V20" i="1" s="1"/>
  <c r="D9" i="3"/>
  <c r="C12" i="3"/>
  <c r="AE18" i="1"/>
  <c r="X1" i="1"/>
  <c r="Y22" i="1"/>
  <c r="AH10" i="1"/>
  <c r="AH11" i="1"/>
  <c r="AH12" i="1"/>
  <c r="AH13" i="1"/>
  <c r="AH14" i="1"/>
  <c r="AH15" i="1"/>
  <c r="AH9" i="1"/>
  <c r="BC15" i="1"/>
  <c r="BC14" i="1"/>
  <c r="BC13" i="1"/>
  <c r="BC12" i="1"/>
  <c r="BC11" i="1"/>
  <c r="BC10" i="1"/>
  <c r="BC9" i="1"/>
  <c r="A24" i="1"/>
  <c r="A23" i="1"/>
  <c r="A22" i="1"/>
  <c r="A21" i="1"/>
  <c r="A20" i="1"/>
  <c r="A19" i="1"/>
  <c r="A18" i="1"/>
  <c r="S15" i="1"/>
  <c r="S14" i="1"/>
  <c r="S13" i="1"/>
  <c r="S12" i="1"/>
  <c r="S11" i="1"/>
  <c r="S10" i="1"/>
  <c r="W15" i="1"/>
  <c r="W14" i="1"/>
  <c r="W13" i="1"/>
  <c r="W12" i="1"/>
  <c r="W11" i="1"/>
  <c r="W10" i="1"/>
  <c r="U15" i="1"/>
  <c r="U14" i="1"/>
  <c r="U13" i="1"/>
  <c r="U12" i="1"/>
  <c r="U11" i="1"/>
  <c r="U10" i="1"/>
  <c r="C15" i="3" l="1"/>
  <c r="D12" i="3"/>
  <c r="AH16" i="1"/>
  <c r="BC16" i="1"/>
  <c r="V16" i="1" s="1"/>
  <c r="D15" i="3" l="1"/>
  <c r="C18" i="3"/>
  <c r="D18" i="3" s="1"/>
  <c r="AA15" i="1"/>
  <c r="AE15" i="1" s="1"/>
  <c r="AA14" i="1"/>
  <c r="AE14" i="1" s="1"/>
  <c r="AA13" i="1"/>
  <c r="AE13" i="1" s="1"/>
  <c r="AA12" i="1"/>
  <c r="AE12" i="1" s="1"/>
  <c r="AA11" i="1"/>
  <c r="AE11" i="1" s="1"/>
  <c r="AA10" i="1"/>
  <c r="AE10" i="1" s="1"/>
  <c r="AA9" i="1"/>
  <c r="AE9" i="1" s="1"/>
  <c r="AA16" i="1" l="1"/>
  <c r="AE16" i="1"/>
  <c r="AE21" i="1" s="1"/>
  <c r="AH30" i="1" s="1"/>
  <c r="Z30" i="1" l="1"/>
  <c r="Z31" i="1"/>
  <c r="Z32" i="1"/>
  <c r="AE33" i="1"/>
  <c r="Z33" i="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<sst xmlns="http://schemas.openxmlformats.org/spreadsheetml/2006/main" count="245" uniqueCount="169">
  <si>
    <t>à renseigner</t>
  </si>
  <si>
    <t>menu déroulant</t>
  </si>
  <si>
    <t>automatique</t>
  </si>
  <si>
    <t>Habitez-vous CHEVREUSE</t>
  </si>
  <si>
    <t>non</t>
  </si>
  <si>
    <t>Sexe</t>
  </si>
  <si>
    <t>Nom</t>
  </si>
  <si>
    <t>Prénom</t>
  </si>
  <si>
    <t>Formule TCC</t>
  </si>
  <si>
    <t>AJ</t>
  </si>
  <si>
    <t>AA</t>
  </si>
  <si>
    <t>AAS</t>
  </si>
  <si>
    <t>EJMT</t>
  </si>
  <si>
    <t>EJL</t>
  </si>
  <si>
    <t>EJC</t>
  </si>
  <si>
    <t>EJTE</t>
  </si>
  <si>
    <t>EAL</t>
  </si>
  <si>
    <t>EAC</t>
  </si>
  <si>
    <t>lic. Jeun.</t>
  </si>
  <si>
    <t>lic. Adult.</t>
  </si>
  <si>
    <t>EJL+</t>
  </si>
  <si>
    <t>AEJ</t>
  </si>
  <si>
    <t>AEA</t>
  </si>
  <si>
    <t>APMT</t>
  </si>
  <si>
    <t>lic. Découv.</t>
  </si>
  <si>
    <t>Adhésion</t>
  </si>
  <si>
    <t>École</t>
  </si>
  <si>
    <t>Licence</t>
  </si>
  <si>
    <t>Couple</t>
  </si>
  <si>
    <t>Téléphone</t>
  </si>
  <si>
    <t>mail</t>
  </si>
  <si>
    <t xml:space="preserve">Prise de cours </t>
  </si>
  <si>
    <t>Réduct. Famille</t>
  </si>
  <si>
    <t>Réd. étudiant EAL/EAC</t>
  </si>
  <si>
    <r>
      <t xml:space="preserve">Carte jeune </t>
    </r>
    <r>
      <rPr>
        <b/>
        <sz val="8"/>
        <color rgb="FFFF0000"/>
        <rFont val="Aptos Narrow"/>
        <family val="2"/>
        <scheme val="minor"/>
      </rPr>
      <t>Chevreuse</t>
    </r>
  </si>
  <si>
    <t>Total Adhérent</t>
  </si>
  <si>
    <t>Lutins</t>
  </si>
  <si>
    <t>Jeunes</t>
  </si>
  <si>
    <t>Adultes</t>
  </si>
  <si>
    <t>EJ …</t>
  </si>
  <si>
    <t>et avant</t>
  </si>
  <si>
    <t>EA…</t>
  </si>
  <si>
    <t>Boîte balles</t>
  </si>
  <si>
    <t>Ancienneté</t>
  </si>
  <si>
    <t>Différents moyens de paiement</t>
  </si>
  <si>
    <t>Pass+</t>
  </si>
  <si>
    <t>PassSport</t>
  </si>
  <si>
    <t>ANCV</t>
  </si>
  <si>
    <t>LABAZ IDF</t>
  </si>
  <si>
    <t>adresse</t>
  </si>
  <si>
    <t>carte perforée</t>
  </si>
  <si>
    <t>réduction couple</t>
  </si>
  <si>
    <t>Total dû</t>
  </si>
  <si>
    <t>École de tennis</t>
  </si>
  <si>
    <t>choix 1</t>
  </si>
  <si>
    <t>choix 2</t>
  </si>
  <si>
    <t>choix 3</t>
  </si>
  <si>
    <r>
      <t>1</t>
    </r>
    <r>
      <rPr>
        <vertAlign val="superscript"/>
        <sz val="8"/>
        <color theme="1"/>
        <rFont val="Aptos Narrow"/>
        <family val="2"/>
        <scheme val="minor"/>
      </rPr>
      <t>er</t>
    </r>
    <r>
      <rPr>
        <sz val="8"/>
        <color theme="1"/>
        <rFont val="Aptos Narrow"/>
        <family val="2"/>
        <scheme val="minor"/>
      </rPr>
      <t xml:space="preserve"> cours</t>
    </r>
  </si>
  <si>
    <r>
      <t>2</t>
    </r>
    <r>
      <rPr>
        <vertAlign val="superscript"/>
        <sz val="8"/>
        <color theme="1"/>
        <rFont val="Aptos Narrow"/>
        <family val="2"/>
        <scheme val="minor"/>
      </rPr>
      <t>ème</t>
    </r>
    <r>
      <rPr>
        <sz val="8"/>
        <color theme="1"/>
        <rFont val="Aptos Narrow"/>
        <family val="2"/>
        <scheme val="minor"/>
      </rPr>
      <t xml:space="preserve"> cours</t>
    </r>
  </si>
  <si>
    <t>nombre de chèque</t>
  </si>
  <si>
    <t>Réglé</t>
  </si>
  <si>
    <t>montant chèque n°</t>
  </si>
  <si>
    <t>Montant</t>
  </si>
  <si>
    <t>retenu</t>
  </si>
  <si>
    <t>Solde restant</t>
  </si>
  <si>
    <t>nbre élève</t>
  </si>
  <si>
    <t>Saisie par</t>
  </si>
  <si>
    <t>Mise à jour</t>
  </si>
  <si>
    <t xml:space="preserve">Saisie le </t>
  </si>
  <si>
    <t>Licences</t>
  </si>
  <si>
    <t>Code TCC</t>
  </si>
  <si>
    <t>Total Adhésion + licence</t>
  </si>
  <si>
    <t>30 semaines / an</t>
  </si>
  <si>
    <t>pour information : taux horaire</t>
  </si>
  <si>
    <t>Total Adh.+ Licence + école</t>
  </si>
  <si>
    <t>lutins</t>
  </si>
  <si>
    <t>1h/sem.</t>
  </si>
  <si>
    <t>2 x 1h/sem.</t>
  </si>
  <si>
    <t>2x1h15/sem.</t>
  </si>
  <si>
    <t>jeunes</t>
  </si>
  <si>
    <t xml:space="preserve">2x1h30 /sem. </t>
  </si>
  <si>
    <t>1h15/sem.</t>
  </si>
  <si>
    <t>né(e) en</t>
  </si>
  <si>
    <t>adultes</t>
  </si>
  <si>
    <t xml:space="preserve">Réductions Club                      (hors licence) </t>
  </si>
  <si>
    <t>Adulte Chevreuse sauf APMT (Adh. Parent Mini Tennis)</t>
  </si>
  <si>
    <t>Réduction couple</t>
  </si>
  <si>
    <t>Autres formules</t>
  </si>
  <si>
    <t>Participation Mairie Chevreuse</t>
  </si>
  <si>
    <t>Participation Mairie Choisel</t>
  </si>
  <si>
    <t>Demander le coupon en Mairie, le faire tamponner au club, puis remboursement en Mairie</t>
  </si>
  <si>
    <t xml:space="preserve">La carte Jeune ne sert qu'une seule fois (sport ou culture). </t>
  </si>
  <si>
    <t>Adhésions</t>
  </si>
  <si>
    <t>Code TCC                                                                             (pour feuille saisie)</t>
  </si>
  <si>
    <t>École Jeune Mini-Tennis</t>
  </si>
  <si>
    <t>École Jeune Loisir</t>
  </si>
  <si>
    <t>École Adulte Loisir</t>
  </si>
  <si>
    <t>École Jeune compétition</t>
  </si>
  <si>
    <t>École Jeune Team Espoir</t>
  </si>
  <si>
    <r>
      <rPr>
        <b/>
        <i/>
        <sz val="11"/>
        <color theme="1"/>
        <rFont val="Aptos Narrow"/>
        <family val="2"/>
        <scheme val="minor"/>
      </rPr>
      <t>A</t>
    </r>
    <r>
      <rPr>
        <i/>
        <sz val="11"/>
        <color theme="1"/>
        <rFont val="Aptos Narrow"/>
        <family val="2"/>
        <scheme val="minor"/>
      </rPr>
      <t xml:space="preserve">dhésion </t>
    </r>
    <r>
      <rPr>
        <b/>
        <i/>
        <sz val="11"/>
        <color theme="1"/>
        <rFont val="Aptos Narrow"/>
        <family val="2"/>
        <scheme val="minor"/>
      </rPr>
      <t>J</t>
    </r>
    <r>
      <rPr>
        <i/>
        <sz val="11"/>
        <color theme="1"/>
        <rFont val="Aptos Narrow"/>
        <family val="2"/>
        <scheme val="minor"/>
      </rPr>
      <t>eune</t>
    </r>
  </si>
  <si>
    <r>
      <rPr>
        <b/>
        <i/>
        <sz val="11"/>
        <color theme="1"/>
        <rFont val="Aptos Narrow"/>
        <family val="2"/>
        <scheme val="minor"/>
      </rPr>
      <t>A</t>
    </r>
    <r>
      <rPr>
        <i/>
        <sz val="11"/>
        <color theme="1"/>
        <rFont val="Aptos Narrow"/>
        <family val="2"/>
        <scheme val="minor"/>
      </rPr>
      <t xml:space="preserve">dhésion </t>
    </r>
    <r>
      <rPr>
        <b/>
        <i/>
        <sz val="11"/>
        <color theme="1"/>
        <rFont val="Aptos Narrow"/>
        <family val="2"/>
        <scheme val="minor"/>
      </rPr>
      <t>A</t>
    </r>
    <r>
      <rPr>
        <i/>
        <sz val="11"/>
        <color theme="1"/>
        <rFont val="Aptos Narrow"/>
        <family val="2"/>
        <scheme val="minor"/>
      </rPr>
      <t>dulte</t>
    </r>
  </si>
  <si>
    <r>
      <rPr>
        <b/>
        <i/>
        <sz val="11"/>
        <color theme="1"/>
        <rFont val="Aptos Narrow"/>
        <family val="2"/>
        <scheme val="minor"/>
      </rPr>
      <t>A</t>
    </r>
    <r>
      <rPr>
        <i/>
        <sz val="11"/>
        <color theme="1"/>
        <rFont val="Aptos Narrow"/>
        <family val="2"/>
        <scheme val="minor"/>
      </rPr>
      <t xml:space="preserve">dhésion </t>
    </r>
    <r>
      <rPr>
        <b/>
        <i/>
        <sz val="11"/>
        <color theme="1"/>
        <rFont val="Aptos Narrow"/>
        <family val="2"/>
        <scheme val="minor"/>
      </rPr>
      <t>A</t>
    </r>
    <r>
      <rPr>
        <i/>
        <sz val="11"/>
        <color theme="1"/>
        <rFont val="Aptos Narrow"/>
        <family val="2"/>
        <scheme val="minor"/>
      </rPr>
      <t xml:space="preserve">dulte </t>
    </r>
    <r>
      <rPr>
        <b/>
        <i/>
        <sz val="11"/>
        <color theme="1"/>
        <rFont val="Aptos Narrow"/>
        <family val="2"/>
        <scheme val="minor"/>
      </rPr>
      <t>S</t>
    </r>
    <r>
      <rPr>
        <i/>
        <sz val="11"/>
        <color theme="1"/>
        <rFont val="Aptos Narrow"/>
        <family val="2"/>
        <scheme val="minor"/>
      </rPr>
      <t>emainier</t>
    </r>
  </si>
  <si>
    <r>
      <rPr>
        <b/>
        <i/>
        <sz val="11"/>
        <color theme="1"/>
        <rFont val="Aptos Narrow"/>
        <family val="2"/>
        <scheme val="minor"/>
      </rPr>
      <t>A</t>
    </r>
    <r>
      <rPr>
        <i/>
        <sz val="11"/>
        <color theme="1"/>
        <rFont val="Aptos Narrow"/>
        <family val="2"/>
        <scheme val="minor"/>
      </rPr>
      <t xml:space="preserve">dhésion </t>
    </r>
    <r>
      <rPr>
        <b/>
        <i/>
        <sz val="11"/>
        <color theme="1"/>
        <rFont val="Aptos Narrow"/>
        <family val="2"/>
        <scheme val="minor"/>
      </rPr>
      <t>E</t>
    </r>
    <r>
      <rPr>
        <i/>
        <sz val="11"/>
        <color theme="1"/>
        <rFont val="Aptos Narrow"/>
        <family val="2"/>
        <scheme val="minor"/>
      </rPr>
      <t>stivale</t>
    </r>
    <r>
      <rPr>
        <b/>
        <i/>
        <sz val="11"/>
        <color theme="1"/>
        <rFont val="Aptos Narrow"/>
        <family val="2"/>
        <scheme val="minor"/>
      </rPr>
      <t xml:space="preserve"> J</t>
    </r>
    <r>
      <rPr>
        <i/>
        <sz val="11"/>
        <color theme="1"/>
        <rFont val="Aptos Narrow"/>
        <family val="2"/>
        <scheme val="minor"/>
      </rPr>
      <t>eune</t>
    </r>
  </si>
  <si>
    <r>
      <rPr>
        <b/>
        <i/>
        <sz val="11"/>
        <color theme="1"/>
        <rFont val="Aptos Narrow"/>
        <family val="2"/>
        <scheme val="minor"/>
      </rPr>
      <t>A</t>
    </r>
    <r>
      <rPr>
        <i/>
        <sz val="11"/>
        <color theme="1"/>
        <rFont val="Aptos Narrow"/>
        <family val="2"/>
        <scheme val="minor"/>
      </rPr>
      <t xml:space="preserve">dhésion </t>
    </r>
    <r>
      <rPr>
        <b/>
        <i/>
        <sz val="11"/>
        <color theme="1"/>
        <rFont val="Aptos Narrow"/>
        <family val="2"/>
        <scheme val="minor"/>
      </rPr>
      <t>E</t>
    </r>
    <r>
      <rPr>
        <i/>
        <sz val="11"/>
        <color theme="1"/>
        <rFont val="Aptos Narrow"/>
        <family val="2"/>
        <scheme val="minor"/>
      </rPr>
      <t xml:space="preserve">stivale </t>
    </r>
    <r>
      <rPr>
        <b/>
        <i/>
        <sz val="11"/>
        <color theme="1"/>
        <rFont val="Aptos Narrow"/>
        <family val="2"/>
        <scheme val="minor"/>
      </rPr>
      <t>A</t>
    </r>
    <r>
      <rPr>
        <i/>
        <sz val="11"/>
        <color theme="1"/>
        <rFont val="Aptos Narrow"/>
        <family val="2"/>
        <scheme val="minor"/>
      </rPr>
      <t>dulte</t>
    </r>
  </si>
  <si>
    <r>
      <rPr>
        <b/>
        <i/>
        <sz val="11"/>
        <color theme="1"/>
        <rFont val="Aptos Narrow"/>
        <family val="2"/>
        <scheme val="minor"/>
      </rPr>
      <t>A</t>
    </r>
    <r>
      <rPr>
        <i/>
        <sz val="11"/>
        <color theme="1"/>
        <rFont val="Aptos Narrow"/>
        <family val="2"/>
        <scheme val="minor"/>
      </rPr>
      <t xml:space="preserve">dhésion </t>
    </r>
    <r>
      <rPr>
        <b/>
        <i/>
        <sz val="11"/>
        <color theme="1"/>
        <rFont val="Aptos Narrow"/>
        <family val="2"/>
        <scheme val="minor"/>
      </rPr>
      <t>P</t>
    </r>
    <r>
      <rPr>
        <i/>
        <sz val="11"/>
        <color theme="1"/>
        <rFont val="Aptos Narrow"/>
        <family val="2"/>
        <scheme val="minor"/>
      </rPr>
      <t>arent</t>
    </r>
    <r>
      <rPr>
        <b/>
        <i/>
        <sz val="11"/>
        <color theme="1"/>
        <rFont val="Aptos Narrow"/>
        <family val="2"/>
        <scheme val="minor"/>
      </rPr>
      <t xml:space="preserve"> M</t>
    </r>
    <r>
      <rPr>
        <i/>
        <sz val="11"/>
        <color theme="1"/>
        <rFont val="Aptos Narrow"/>
        <family val="2"/>
        <scheme val="minor"/>
      </rPr>
      <t>ini</t>
    </r>
    <r>
      <rPr>
        <b/>
        <i/>
        <sz val="11"/>
        <color theme="1"/>
        <rFont val="Aptos Narrow"/>
        <family val="2"/>
        <scheme val="minor"/>
      </rPr>
      <t xml:space="preserve"> T</t>
    </r>
    <r>
      <rPr>
        <i/>
        <sz val="11"/>
        <color theme="1"/>
        <rFont val="Aptos Narrow"/>
        <family val="2"/>
        <scheme val="minor"/>
      </rPr>
      <t>ennis</t>
    </r>
  </si>
  <si>
    <t>École Jeune Loisir +</t>
  </si>
  <si>
    <t xml:space="preserve">Grille tarifaire Tennis Club Chevreuse - saison </t>
  </si>
  <si>
    <t>Réduction Famille - prise de 4 et +, formules "cours"</t>
  </si>
  <si>
    <t>Réduction Famille - prise de 3 formules "cours"</t>
  </si>
  <si>
    <r>
      <t xml:space="preserve">Adulte </t>
    </r>
    <r>
      <rPr>
        <b/>
        <sz val="14"/>
        <color theme="1"/>
        <rFont val="Aptos Narrow"/>
        <family val="2"/>
        <scheme val="minor"/>
      </rPr>
      <t>étudiant</t>
    </r>
    <r>
      <rPr>
        <sz val="14"/>
        <color theme="1"/>
        <rFont val="Aptos Narrow"/>
        <family val="2"/>
        <scheme val="minor"/>
      </rPr>
      <t xml:space="preserve"> école de tennis (18/20 ans)</t>
    </r>
  </si>
  <si>
    <t>Adhésion estivale                      15 juin-31 août</t>
  </si>
  <si>
    <t>Jeune</t>
  </si>
  <si>
    <t>Adulte</t>
  </si>
  <si>
    <t>EAL+</t>
  </si>
  <si>
    <t>École Adulte Loisir +</t>
  </si>
  <si>
    <t>Année naissance</t>
  </si>
  <si>
    <t>Lundi</t>
  </si>
  <si>
    <t>Mardi</t>
  </si>
  <si>
    <t>Mercredi</t>
  </si>
  <si>
    <t>Jeudi</t>
  </si>
  <si>
    <t xml:space="preserve">vendredi </t>
  </si>
  <si>
    <t>Samedi</t>
  </si>
  <si>
    <t>17h15</t>
  </si>
  <si>
    <t>16h00</t>
  </si>
  <si>
    <t>14h30</t>
  </si>
  <si>
    <t>5 / 8 ans</t>
  </si>
  <si>
    <t xml:space="preserve">Poussins                                           </t>
  </si>
  <si>
    <t>(1h ou 2h / semaine)</t>
  </si>
  <si>
    <t>Benjamins</t>
  </si>
  <si>
    <t>9 / 10 ans</t>
  </si>
  <si>
    <t>11 / 12 ans</t>
  </si>
  <si>
    <t>Minimes</t>
  </si>
  <si>
    <t>13 / 14 ans</t>
  </si>
  <si>
    <r>
      <t xml:space="preserve">Horaires </t>
    </r>
    <r>
      <rPr>
        <b/>
        <u/>
        <sz val="18"/>
        <color theme="1"/>
        <rFont val="Comic Sans MS"/>
        <family val="4"/>
      </rPr>
      <t>prévisionnels</t>
    </r>
    <r>
      <rPr>
        <sz val="18"/>
        <color theme="1"/>
        <rFont val="Comic Sans MS"/>
        <family val="4"/>
      </rPr>
      <t xml:space="preserve"> - École de Tennis - TC Chevreuse - Saison </t>
    </r>
  </si>
  <si>
    <t>Juniors    Cadets</t>
  </si>
  <si>
    <t>Pour établir les groupes (compétitions et loisirs), les professeurs s’efforceront de satisfaire les souhaits de chacun sans pour cela pouvoir le garantir, l’essentiel étant d’avoir des groupes homogènes. Merci pour votre compréhension.</t>
  </si>
  <si>
    <t>19h30</t>
  </si>
  <si>
    <t>20h45</t>
  </si>
  <si>
    <t>21h00</t>
  </si>
  <si>
    <t>17h00</t>
  </si>
  <si>
    <t>18h15</t>
  </si>
  <si>
    <t>11h15</t>
  </si>
  <si>
    <t>18h00</t>
  </si>
  <si>
    <t>10h15</t>
  </si>
  <si>
    <t>19h00</t>
  </si>
  <si>
    <t>19h15</t>
  </si>
  <si>
    <t>12h15</t>
  </si>
  <si>
    <t>13h15</t>
  </si>
  <si>
    <t>19h45</t>
  </si>
  <si>
    <t>20h00</t>
  </si>
  <si>
    <t>20h15</t>
  </si>
  <si>
    <t>21h15</t>
  </si>
  <si>
    <t>20h30</t>
  </si>
  <si>
    <t>9h00</t>
  </si>
  <si>
    <t>Les horaires indiqués sont les horaires de début du cours</t>
  </si>
  <si>
    <t>EJTE : 3h / semaine</t>
  </si>
  <si>
    <t xml:space="preserve">Ecole Jeune Compétition          EJC : 2h30 / semaine             </t>
  </si>
  <si>
    <r>
      <t xml:space="preserve">les numéros indiqués (1 à 34) sont les </t>
    </r>
    <r>
      <rPr>
        <u/>
        <sz val="14"/>
        <color theme="1"/>
        <rFont val="Aptos Narrow"/>
        <family val="2"/>
        <scheme val="minor"/>
      </rPr>
      <t>numéros des créneaux horaires proposés</t>
    </r>
    <r>
      <rPr>
        <sz val="14"/>
        <color theme="1"/>
        <rFont val="Aptos Narrow"/>
        <family val="2"/>
        <scheme val="minor"/>
      </rPr>
      <t xml:space="preserve"> et </t>
    </r>
    <r>
      <rPr>
        <b/>
        <sz val="14"/>
        <color rgb="FFFF0000"/>
        <rFont val="Aptos Narrow"/>
        <family val="2"/>
        <scheme val="minor"/>
      </rPr>
      <t>non</t>
    </r>
    <r>
      <rPr>
        <sz val="14"/>
        <color rgb="FFFF0000"/>
        <rFont val="Aptos Narrow"/>
        <family val="2"/>
        <scheme val="minor"/>
      </rPr>
      <t xml:space="preserve"> </t>
    </r>
    <r>
      <rPr>
        <b/>
        <sz val="14"/>
        <color rgb="FFFF0000"/>
        <rFont val="Aptos Narrow"/>
        <family val="2"/>
        <scheme val="minor"/>
      </rPr>
      <t>les numéros de groupe</t>
    </r>
    <r>
      <rPr>
        <b/>
        <sz val="14"/>
        <color theme="1"/>
        <rFont val="Aptos Narrow"/>
        <family val="2"/>
        <scheme val="minor"/>
      </rPr>
      <t xml:space="preserve">. </t>
    </r>
  </si>
  <si>
    <r>
      <t xml:space="preserve">Section compétition : le TCC propose 2 formules compétition totalisant 2h30 par semaine pour l'une et 3h00 pour l'autre.                       </t>
    </r>
    <r>
      <rPr>
        <b/>
        <sz val="14"/>
        <color theme="1"/>
        <rFont val="Aptos Narrow"/>
        <family val="2"/>
        <scheme val="minor"/>
      </rPr>
      <t>Il est nécessaire de s'inscrire auprès des professeurs pour intégrer la section compétition</t>
    </r>
    <r>
      <rPr>
        <sz val="14"/>
        <color theme="1"/>
        <rFont val="Aptos Narrow"/>
        <family val="2"/>
        <scheme val="minor"/>
      </rPr>
      <t>.</t>
    </r>
  </si>
  <si>
    <t>sauf APMT</t>
  </si>
  <si>
    <t xml:space="preserve">Observation : </t>
  </si>
  <si>
    <t>INSCRIPTIONS 2026-2027 - Tennis Club Chevreuse</t>
  </si>
  <si>
    <t>Sur la feuille de saisie (onglet "Feuille saisie 2026-2027"), si vous voulez prendre des cours, entrez directement le code "École de tennis", ce dernier intègrera l'adhésion correspondante et la licence.</t>
  </si>
  <si>
    <t>FR76 1870 7000 4332 5219 8215 069</t>
  </si>
  <si>
    <r>
      <t xml:space="preserve">Nouvel </t>
    </r>
    <r>
      <rPr>
        <b/>
        <sz val="8"/>
        <rFont val="Aptos Narrow"/>
        <family val="2"/>
        <scheme val="minor"/>
      </rPr>
      <t>IBAN</t>
    </r>
  </si>
  <si>
    <r>
      <t xml:space="preserve">carte jeune - </t>
    </r>
    <r>
      <rPr>
        <b/>
        <sz val="14"/>
        <color theme="1"/>
        <rFont val="Aptos Narrow"/>
        <family val="2"/>
        <scheme val="minor"/>
      </rPr>
      <t>à demander sur le site de la Mairie</t>
    </r>
    <r>
      <rPr>
        <sz val="14"/>
        <color theme="1"/>
        <rFont val="Aptos Narrow"/>
        <family val="2"/>
        <scheme val="minor"/>
      </rPr>
      <t xml:space="preserve"> et </t>
    </r>
    <r>
      <rPr>
        <b/>
        <sz val="14"/>
        <color theme="1"/>
        <rFont val="Aptos Narrow"/>
        <family val="2"/>
        <scheme val="minor"/>
      </rPr>
      <t>présenter</t>
    </r>
    <r>
      <rPr>
        <sz val="14"/>
        <color theme="1"/>
        <rFont val="Aptos Narrow"/>
        <family val="2"/>
        <scheme val="minor"/>
      </rPr>
      <t xml:space="preserve"> l'attestation le jour de l'inscription</t>
    </r>
  </si>
  <si>
    <r>
      <t xml:space="preserve">Date naissance        </t>
    </r>
    <r>
      <rPr>
        <b/>
        <sz val="9"/>
        <color theme="1"/>
        <rFont val="Aptos Narrow"/>
        <family val="2"/>
        <scheme val="minor"/>
      </rPr>
      <t xml:space="preserve">  </t>
    </r>
    <r>
      <rPr>
        <b/>
        <sz val="9"/>
        <color rgb="FFFF0000"/>
        <rFont val="Aptos Narrow"/>
        <family val="2"/>
        <scheme val="minor"/>
      </rPr>
      <t>_ _ / _ _ / _ _ _ _</t>
    </r>
  </si>
  <si>
    <t xml:space="preserve"> +  si besoin, licence découverte 3 €</t>
  </si>
  <si>
    <t>maj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</si>
</sst>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0\ &quot;€&quot;;\-#,##0\ &quot;€&quot;"/>
    <numFmt numFmtId="44" formatCode="_-* #,##0.00\ &quot;€&quot;_-;\-* #,##0.00\ &quot;€&quot;_-;_-* &quot;-&quot;??\ &quot;€&quot;_-;_-@_-"/>
    <numFmt numFmtId="164" formatCode="dd/mm/yy;@"/>
    <numFmt numFmtId="165" formatCode="#,##0\ &quot;€&quot;"/>
    <numFmt numFmtId="166" formatCode="#,##0.00\ &quot;€&quot;"/>
    <numFmt numFmtId="167" formatCode="0#&quot; &quot;##&quot; &quot;##&quot; &quot;##&quot; &quot;##"/>
  </numFmts>
  <fonts count="40" x14ac:knownFonts="1">
    <font>
      <sz val="11"/>
      <color theme="1"/>
      <name val="Aptos Narrow"/>
      <family val="2"/>
      <scheme val="minor"/>
    </font>
    <font>
      <sz val="22"/>
      <color theme="1"/>
      <name val="Aptos Narrow"/>
      <family val="2"/>
      <scheme val="minor"/>
    </font>
    <font>
      <sz val="9"/>
      <color theme="1"/>
      <name val="Aptos Narrow"/>
      <family val="2"/>
      <scheme val="minor"/>
    </font>
    <font>
      <b/>
      <sz val="9"/>
      <color theme="1"/>
      <name val="Aptos Narrow"/>
      <family val="2"/>
      <scheme val="minor"/>
    </font>
    <font>
      <b/>
      <sz val="9"/>
      <color rgb="FFFF0000"/>
      <name val="Aptos Narrow"/>
      <family val="2"/>
      <scheme val="minor"/>
    </font>
    <font>
      <b/>
      <sz val="10"/>
      <color rgb="FFFF0000"/>
      <name val="Aptos Narrow"/>
      <family val="2"/>
      <scheme val="minor"/>
    </font>
    <font>
      <sz val="8"/>
      <color theme="1"/>
      <name val="Aptos Narrow"/>
      <family val="2"/>
      <scheme val="minor"/>
    </font>
    <font>
      <b/>
      <sz val="8"/>
      <color rgb="FFFF0000"/>
      <name val="Aptos Narrow"/>
      <family val="2"/>
      <scheme val="minor"/>
    </font>
    <font>
      <sz val="9"/>
      <name val="Aptos Narrow"/>
      <family val="2"/>
      <scheme val="minor"/>
    </font>
    <font>
      <sz val="11"/>
      <name val="Aptos Narrow"/>
      <family val="2"/>
      <scheme val="minor"/>
    </font>
    <font>
      <sz val="8"/>
      <name val="Aptos Narrow"/>
      <family val="2"/>
      <scheme val="minor"/>
    </font>
    <font>
      <b/>
      <sz val="9"/>
      <name val="Aptos Narrow"/>
      <family val="2"/>
      <scheme val="minor"/>
    </font>
    <font>
      <b/>
      <sz val="11"/>
      <color theme="1"/>
      <name val="Aptos Narrow"/>
      <family val="2"/>
      <scheme val="minor"/>
    </font>
    <font>
      <vertAlign val="superscript"/>
      <sz val="8"/>
      <color theme="1"/>
      <name val="Aptos Narrow"/>
      <family val="2"/>
      <scheme val="minor"/>
    </font>
    <font>
      <b/>
      <sz val="12"/>
      <color theme="1"/>
      <name val="Aptos Narrow"/>
      <family val="2"/>
      <scheme val="minor"/>
    </font>
    <font>
      <b/>
      <sz val="14"/>
      <name val="Aptos Narrow"/>
      <family val="2"/>
      <scheme val="minor"/>
    </font>
    <font>
      <b/>
      <sz val="14"/>
      <color theme="1"/>
      <name val="Aptos Narrow"/>
      <family val="2"/>
      <scheme val="minor"/>
    </font>
    <font>
      <i/>
      <sz val="11"/>
      <color theme="1"/>
      <name val="Aptos Narrow"/>
      <family val="2"/>
      <scheme val="minor"/>
    </font>
    <font>
      <b/>
      <i/>
      <sz val="11"/>
      <color theme="1"/>
      <name val="Aptos Narrow"/>
      <family val="2"/>
      <scheme val="minor"/>
    </font>
    <font>
      <b/>
      <sz val="16"/>
      <color theme="1"/>
      <name val="Aptos Narrow"/>
      <family val="2"/>
      <scheme val="minor"/>
    </font>
    <font>
      <sz val="12"/>
      <color theme="1"/>
      <name val="Aptos Narrow"/>
      <family val="2"/>
      <scheme val="minor"/>
    </font>
    <font>
      <sz val="14"/>
      <color theme="1"/>
      <name val="Aptos Narrow"/>
      <family val="2"/>
      <scheme val="minor"/>
    </font>
    <font>
      <b/>
      <i/>
      <sz val="11"/>
      <name val="Aptos Narrow"/>
      <family val="2"/>
      <scheme val="minor"/>
    </font>
    <font>
      <b/>
      <sz val="10"/>
      <color theme="1"/>
      <name val="Aptos Narrow"/>
      <family val="2"/>
      <scheme val="minor"/>
    </font>
    <font>
      <b/>
      <sz val="10"/>
      <name val="Aptos Narrow"/>
      <family val="2"/>
      <scheme val="minor"/>
    </font>
    <font>
      <b/>
      <sz val="14"/>
      <color rgb="FFFF0000"/>
      <name val="Aptos Narrow"/>
      <family val="2"/>
      <scheme val="minor"/>
    </font>
    <font>
      <sz val="26"/>
      <color theme="1"/>
      <name val="Aptos Narrow"/>
      <family val="2"/>
      <scheme val="minor"/>
    </font>
    <font>
      <b/>
      <sz val="8"/>
      <color theme="1"/>
      <name val="Aptos Narrow"/>
      <family val="2"/>
      <scheme val="minor"/>
    </font>
    <font>
      <sz val="20"/>
      <color theme="1"/>
      <name val="Aptos Narrow"/>
      <family val="2"/>
      <scheme val="minor"/>
    </font>
    <font>
      <sz val="12"/>
      <color theme="1"/>
      <name val="Comic Sans MS"/>
      <family val="4"/>
    </font>
    <font>
      <sz val="18"/>
      <color theme="1"/>
      <name val="Comic Sans MS"/>
      <family val="4"/>
    </font>
    <font>
      <b/>
      <u/>
      <sz val="18"/>
      <color theme="1"/>
      <name val="Comic Sans MS"/>
      <family val="4"/>
    </font>
    <font>
      <b/>
      <sz val="11"/>
      <color theme="1"/>
      <name val="Comic Sans MS"/>
      <family val="4"/>
    </font>
    <font>
      <b/>
      <sz val="18"/>
      <color theme="1"/>
      <name val="Comic Sans MS"/>
      <family val="4"/>
    </font>
    <font>
      <b/>
      <sz val="20"/>
      <color theme="1"/>
      <name val="Aptos Narrow"/>
      <family val="2"/>
      <scheme val="minor"/>
    </font>
    <font>
      <u/>
      <sz val="14"/>
      <color theme="1"/>
      <name val="Aptos Narrow"/>
      <family val="2"/>
      <scheme val="minor"/>
    </font>
    <font>
      <sz val="14"/>
      <color rgb="FFFF0000"/>
      <name val="Aptos Narrow"/>
      <family val="2"/>
      <scheme val="minor"/>
    </font>
    <font>
      <sz val="11"/>
      <color theme="1"/>
      <name val="Aptos Narrow"/>
      <family val="2"/>
      <scheme val="minor"/>
    </font>
    <font>
      <b/>
      <sz val="8"/>
      <name val="Aptos Narrow"/>
      <family val="2"/>
      <scheme val="minor"/>
    </font>
    <font>
      <sz val="9"/>
      <color rgb="FFFF0000"/>
      <name val="Aptos Narrow"/>
      <family val="2"/>
      <scheme val="minor"/>
    </font>
  </fonts>
  <fills count="26">
    <fill>
      <patternFill patternType="none"/>
    </fill>
    <fill>
      <patternFill patternType="gray125"/>
    </fill>
    <fill>
      <patternFill patternType="solid">
        <fgColor rgb="FF92D05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FFF66"/>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0070C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rgb="FFFFFFCC"/>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C000"/>
        <bgColor indexed="64"/>
      </patternFill>
    </fill>
    <fill>
      <patternFill patternType="solid">
        <fgColor rgb="FF66CCFF"/>
        <bgColor indexed="64"/>
      </patternFill>
    </fill>
    <fill>
      <patternFill patternType="solid">
        <fgColor rgb="FF99CC00"/>
        <bgColor indexed="64"/>
      </patternFill>
    </fill>
    <fill>
      <patternFill patternType="solid">
        <fgColor rgb="FFFF66CC"/>
        <bgColor indexed="64"/>
      </patternFill>
    </fill>
    <fill>
      <patternFill patternType="solid">
        <fgColor rgb="FF6699FF"/>
        <bgColor indexed="64"/>
      </patternFill>
    </fill>
    <fill>
      <patternFill patternType="solid">
        <fgColor rgb="FFFF9999"/>
        <bgColor indexed="64"/>
      </patternFill>
    </fill>
    <fill>
      <patternFill patternType="solid">
        <fgColor rgb="FF66FF66"/>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2">
    <xf numFmtId="0" fontId="0" fillId="0" borderId="0"/>
    <xf numFmtId="44" fontId="37" fillId="0" borderId="0" applyFont="0" applyFill="0" applyBorder="0" applyAlignment="0" applyProtection="0"/>
  </cellStyleXfs>
  <cellXfs count="541">
    <xf numFmtId="0" fontId="0" fillId="0" borderId="0" xfId="0"/>
    <xf numFmtId="0" fontId="1" fillId="0" borderId="0" xfId="0" applyFont="1" applyAlignment="1">
      <alignment vertical="center"/>
    </xf>
    <xf numFmtId="0" fontId="0" fillId="0" borderId="0" xfId="0" applyAlignment="1">
      <alignment horizontal="center"/>
    </xf>
    <xf numFmtId="0" fontId="2" fillId="2" borderId="1" xfId="0" applyFont="1" applyFill="1" applyBorder="1" applyAlignment="1" applyProtection="1">
      <alignment horizontal="center" vertical="center"/>
      <protection locked="0"/>
    </xf>
    <xf numFmtId="165" fontId="0" fillId="0" borderId="0" xfId="0" applyNumberFormat="1"/>
    <xf numFmtId="0" fontId="5" fillId="4" borderId="1" xfId="0" applyFont="1" applyFill="1" applyBorder="1" applyAlignment="1">
      <alignment horizontal="center" vertical="center"/>
    </xf>
    <xf numFmtId="166" fontId="5" fillId="4" borderId="1" xfId="0" applyNumberFormat="1" applyFont="1" applyFill="1" applyBorder="1" applyAlignment="1">
      <alignment horizontal="center" vertical="center"/>
    </xf>
    <xf numFmtId="166" fontId="5" fillId="5" borderId="1" xfId="0" applyNumberFormat="1" applyFont="1" applyFill="1" applyBorder="1" applyAlignment="1">
      <alignment horizontal="center" vertical="center"/>
    </xf>
    <xf numFmtId="165" fontId="0" fillId="0" borderId="1" xfId="0" applyNumberFormat="1" applyBorder="1"/>
    <xf numFmtId="0" fontId="2" fillId="2" borderId="18" xfId="0" applyFont="1" applyFill="1" applyBorder="1" applyAlignment="1" applyProtection="1">
      <alignment horizontal="center" vertical="center"/>
      <protection locked="0"/>
    </xf>
    <xf numFmtId="0" fontId="2" fillId="0" borderId="0" xfId="0" applyFont="1"/>
    <xf numFmtId="0" fontId="0" fillId="0" borderId="1" xfId="0" applyBorder="1" applyAlignment="1">
      <alignment horizont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pplyProtection="1">
      <alignment vertical="center"/>
      <protection locked="0"/>
    </xf>
    <xf numFmtId="166" fontId="8" fillId="0" borderId="0" xfId="0" applyNumberFormat="1" applyFont="1" applyAlignment="1">
      <alignment vertical="center"/>
    </xf>
    <xf numFmtId="0" fontId="3" fillId="2" borderId="11"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2" fillId="0" borderId="0" xfId="0" applyFont="1" applyAlignment="1">
      <alignment vertical="center"/>
    </xf>
    <xf numFmtId="0" fontId="6" fillId="0" borderId="0" xfId="0" applyFont="1" applyAlignment="1">
      <alignment wrapText="1"/>
    </xf>
    <xf numFmtId="0" fontId="6" fillId="0" borderId="0" xfId="0" applyFont="1" applyAlignment="1">
      <alignment vertical="center" wrapText="1"/>
    </xf>
    <xf numFmtId="3" fontId="8" fillId="6" borderId="12" xfId="0" applyNumberFormat="1" applyFont="1" applyFill="1" applyBorder="1" applyAlignment="1">
      <alignment horizontal="center" vertical="center"/>
    </xf>
    <xf numFmtId="3" fontId="8" fillId="6" borderId="24" xfId="0" applyNumberFormat="1" applyFont="1" applyFill="1" applyBorder="1" applyAlignment="1">
      <alignment horizontal="center" vertical="center"/>
    </xf>
    <xf numFmtId="0" fontId="2" fillId="6" borderId="19" xfId="0" applyFont="1" applyFill="1" applyBorder="1" applyAlignment="1">
      <alignment horizontal="center" vertical="center"/>
    </xf>
    <xf numFmtId="3" fontId="2" fillId="6" borderId="14" xfId="0" applyNumberFormat="1" applyFont="1" applyFill="1" applyBorder="1" applyAlignment="1">
      <alignment horizontal="center"/>
    </xf>
    <xf numFmtId="165" fontId="8" fillId="0" borderId="0" xfId="0" applyNumberFormat="1"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165" fontId="2" fillId="0" borderId="18" xfId="0" applyNumberFormat="1" applyFont="1" applyBorder="1" applyAlignment="1">
      <alignment vertical="center"/>
    </xf>
    <xf numFmtId="0" fontId="11" fillId="0" borderId="0" xfId="0" applyFont="1" applyAlignment="1">
      <alignment horizontal="center" vertical="center"/>
    </xf>
    <xf numFmtId="0" fontId="3" fillId="0" borderId="0" xfId="0" applyFont="1" applyAlignment="1">
      <alignment vertical="center" textRotation="90" wrapText="1"/>
    </xf>
    <xf numFmtId="0" fontId="2" fillId="0" borderId="1" xfId="0" applyFont="1" applyBorder="1" applyAlignment="1">
      <alignment horizontal="center" vertical="center"/>
    </xf>
    <xf numFmtId="0" fontId="2" fillId="0" borderId="0" xfId="0" applyFont="1" applyAlignment="1">
      <alignment vertical="center" textRotation="90" wrapText="1"/>
    </xf>
    <xf numFmtId="165" fontId="18" fillId="7" borderId="1" xfId="0" applyNumberFormat="1" applyFont="1" applyFill="1" applyBorder="1"/>
    <xf numFmtId="0" fontId="18" fillId="7" borderId="1" xfId="0" applyFont="1" applyFill="1" applyBorder="1" applyAlignment="1">
      <alignment horizontal="center"/>
    </xf>
    <xf numFmtId="0" fontId="20" fillId="0" borderId="1" xfId="0" applyFont="1" applyBorder="1" applyAlignment="1">
      <alignment horizontal="center" vertical="center"/>
    </xf>
    <xf numFmtId="165" fontId="21" fillId="0" borderId="1" xfId="0" applyNumberFormat="1" applyFont="1" applyBorder="1" applyAlignment="1">
      <alignment vertical="center"/>
    </xf>
    <xf numFmtId="0" fontId="21" fillId="0" borderId="1" xfId="0" applyFont="1" applyBorder="1"/>
    <xf numFmtId="0" fontId="14" fillId="0" borderId="1" xfId="0" applyFont="1" applyBorder="1" applyAlignment="1">
      <alignment horizontal="right"/>
    </xf>
    <xf numFmtId="0" fontId="14" fillId="0" borderId="1" xfId="0" applyFont="1" applyBorder="1" applyAlignment="1">
      <alignment horizontal="left"/>
    </xf>
    <xf numFmtId="165" fontId="16" fillId="0" borderId="1" xfId="0" applyNumberFormat="1" applyFont="1" applyBorder="1" applyAlignment="1">
      <alignment vertical="center"/>
    </xf>
    <xf numFmtId="0" fontId="23" fillId="0" borderId="0" xfId="0" applyFont="1" applyAlignment="1">
      <alignment vertical="center"/>
    </xf>
    <xf numFmtId="0" fontId="0" fillId="0" borderId="0" xfId="0" applyAlignment="1">
      <alignment vertical="center"/>
    </xf>
    <xf numFmtId="0" fontId="28" fillId="0" borderId="0" xfId="0" applyFont="1" applyAlignment="1">
      <alignment horizontal="right"/>
    </xf>
    <xf numFmtId="0" fontId="28" fillId="0" borderId="0" xfId="0" applyFont="1" applyAlignment="1">
      <alignment horizontal="left"/>
    </xf>
    <xf numFmtId="0" fontId="0" fillId="20" borderId="34" xfId="0" applyFill="1" applyBorder="1" applyAlignment="1">
      <alignment horizontal="right" vertical="center" wrapText="1"/>
    </xf>
    <xf numFmtId="0" fontId="0" fillId="20" borderId="26" xfId="0" applyFill="1" applyBorder="1" applyAlignment="1">
      <alignment horizontal="left" vertical="center" wrapText="1"/>
    </xf>
    <xf numFmtId="0" fontId="0" fillId="21" borderId="34" xfId="0" applyFill="1" applyBorder="1"/>
    <xf numFmtId="0" fontId="0" fillId="22" borderId="34" xfId="0" applyFill="1" applyBorder="1"/>
    <xf numFmtId="0" fontId="0" fillId="21" borderId="26" xfId="0" applyFill="1" applyBorder="1"/>
    <xf numFmtId="0" fontId="0" fillId="22" borderId="26" xfId="0" applyFill="1" applyBorder="1"/>
    <xf numFmtId="0" fontId="29" fillId="0" borderId="0" xfId="0" applyFont="1"/>
    <xf numFmtId="0" fontId="30" fillId="0" borderId="0" xfId="0" applyFont="1"/>
    <xf numFmtId="0" fontId="0" fillId="9" borderId="34" xfId="0" applyFill="1" applyBorder="1"/>
    <xf numFmtId="0" fontId="0" fillId="9" borderId="26" xfId="0" applyFill="1" applyBorder="1"/>
    <xf numFmtId="0" fontId="33" fillId="0" borderId="0" xfId="0" applyFont="1" applyAlignment="1">
      <alignment horizontal="center" vertical="center"/>
    </xf>
    <xf numFmtId="0" fontId="12" fillId="0" borderId="0" xfId="0" applyFont="1" applyAlignment="1">
      <alignment horizontal="center" vertical="center"/>
    </xf>
    <xf numFmtId="0" fontId="34" fillId="0" borderId="0" xfId="0" applyFont="1" applyAlignment="1">
      <alignment horizontal="center" vertical="center"/>
    </xf>
    <xf numFmtId="0" fontId="12" fillId="5" borderId="22" xfId="0" applyFont="1" applyFill="1" applyBorder="1" applyAlignment="1">
      <alignment horizontal="center" vertical="center"/>
    </xf>
    <xf numFmtId="0" fontId="12" fillId="5" borderId="12" xfId="0" applyFont="1" applyFill="1" applyBorder="1" applyAlignment="1">
      <alignment horizontal="center" vertical="center"/>
    </xf>
    <xf numFmtId="0" fontId="12" fillId="5" borderId="24" xfId="0" applyFont="1" applyFill="1" applyBorder="1" applyAlignment="1">
      <alignment horizontal="center" vertical="center"/>
    </xf>
    <xf numFmtId="166" fontId="0" fillId="0" borderId="0" xfId="0" applyNumberFormat="1"/>
    <xf numFmtId="0" fontId="39" fillId="0" borderId="0" xfId="0" applyFont="1" applyAlignment="1">
      <alignment horizontal="center" vertical="center"/>
    </xf>
    <xf numFmtId="166" fontId="6" fillId="0" borderId="1" xfId="0" applyNumberFormat="1" applyFont="1" applyBorder="1" applyAlignment="1" applyProtection="1">
      <alignment horizontal="center"/>
      <protection locked="0"/>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2" fillId="9" borderId="21" xfId="0" applyFont="1" applyFill="1" applyBorder="1" applyAlignment="1">
      <alignment horizontal="center" vertical="center" wrapText="1"/>
    </xf>
    <xf numFmtId="0" fontId="2" fillId="9" borderId="34"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2" fillId="9" borderId="29" xfId="0" applyFont="1" applyFill="1" applyBorder="1" applyAlignment="1">
      <alignment horizontal="center" vertical="center" wrapText="1"/>
    </xf>
    <xf numFmtId="165" fontId="2" fillId="6" borderId="34" xfId="0" applyNumberFormat="1" applyFont="1" applyFill="1" applyBorder="1" applyAlignment="1">
      <alignment horizontal="center" vertical="center"/>
    </xf>
    <xf numFmtId="165" fontId="2" fillId="6" borderId="22" xfId="0" applyNumberFormat="1" applyFont="1" applyFill="1" applyBorder="1" applyAlignment="1">
      <alignment horizontal="center" vertical="center"/>
    </xf>
    <xf numFmtId="165" fontId="2" fillId="6" borderId="29" xfId="0" applyNumberFormat="1" applyFont="1" applyFill="1" applyBorder="1" applyAlignment="1">
      <alignment horizontal="center" vertical="center"/>
    </xf>
    <xf numFmtId="165" fontId="2" fillId="6" borderId="24" xfId="0" applyNumberFormat="1" applyFont="1" applyFill="1" applyBorder="1" applyAlignment="1">
      <alignment horizontal="center" vertical="center"/>
    </xf>
    <xf numFmtId="0" fontId="2" fillId="9" borderId="17" xfId="0" applyFont="1" applyFill="1" applyBorder="1" applyAlignment="1">
      <alignment horizontal="center" vertical="center"/>
    </xf>
    <xf numFmtId="0" fontId="2" fillId="9" borderId="18" xfId="0" applyFont="1" applyFill="1" applyBorder="1" applyAlignment="1">
      <alignment horizontal="center" vertical="center"/>
    </xf>
    <xf numFmtId="165" fontId="0" fillId="6" borderId="18" xfId="0" applyNumberFormat="1" applyFill="1" applyBorder="1" applyAlignment="1">
      <alignment horizontal="center"/>
    </xf>
    <xf numFmtId="0" fontId="0" fillId="6" borderId="19" xfId="0" applyFill="1" applyBorder="1" applyAlignment="1">
      <alignment horizontal="center"/>
    </xf>
    <xf numFmtId="165" fontId="2" fillId="6" borderId="4" xfId="0" applyNumberFormat="1" applyFont="1" applyFill="1" applyBorder="1" applyAlignment="1">
      <alignment horizontal="center"/>
    </xf>
    <xf numFmtId="0" fontId="2" fillId="6" borderId="2" xfId="0" applyFont="1" applyFill="1" applyBorder="1" applyAlignment="1">
      <alignment horizontal="center"/>
    </xf>
    <xf numFmtId="165" fontId="2" fillId="6" borderId="11" xfId="0" applyNumberFormat="1" applyFont="1" applyFill="1" applyBorder="1" applyAlignment="1">
      <alignment horizontal="right"/>
    </xf>
    <xf numFmtId="165" fontId="2" fillId="6" borderId="2" xfId="0" applyNumberFormat="1" applyFont="1" applyFill="1" applyBorder="1" applyAlignment="1">
      <alignment horizontal="right"/>
    </xf>
    <xf numFmtId="165" fontId="2" fillId="6" borderId="23" xfId="0" applyNumberFormat="1" applyFont="1" applyFill="1" applyBorder="1" applyAlignment="1">
      <alignment horizontal="right"/>
    </xf>
    <xf numFmtId="165" fontId="2" fillId="6" borderId="35" xfId="0" applyNumberFormat="1" applyFont="1" applyFill="1" applyBorder="1" applyAlignment="1">
      <alignment horizontal="right"/>
    </xf>
    <xf numFmtId="0" fontId="2" fillId="9" borderId="1" xfId="0" applyFont="1" applyFill="1" applyBorder="1" applyAlignment="1">
      <alignment horizontal="center" vertical="center"/>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165" fontId="2" fillId="6" borderId="30" xfId="0" applyNumberFormat="1" applyFont="1" applyFill="1" applyBorder="1" applyAlignment="1">
      <alignment horizontal="center"/>
    </xf>
    <xf numFmtId="0" fontId="2" fillId="6" borderId="31" xfId="0" applyFont="1" applyFill="1" applyBorder="1" applyAlignment="1">
      <alignment horizontal="center"/>
    </xf>
    <xf numFmtId="166" fontId="8" fillId="0" borderId="0" xfId="0" applyNumberFormat="1" applyFont="1" applyAlignment="1">
      <alignment horizontal="center" vertical="center"/>
    </xf>
    <xf numFmtId="0" fontId="8" fillId="0" borderId="0" xfId="0" applyFont="1" applyAlignment="1">
      <alignment horizontal="center" vertical="center"/>
    </xf>
    <xf numFmtId="166" fontId="8" fillId="8" borderId="1" xfId="0" applyNumberFormat="1" applyFont="1" applyFill="1" applyBorder="1" applyAlignment="1">
      <alignment horizontal="center" vertical="center"/>
    </xf>
    <xf numFmtId="166" fontId="8" fillId="8" borderId="2" xfId="0" applyNumberFormat="1" applyFont="1" applyFill="1" applyBorder="1" applyAlignment="1">
      <alignment horizontal="center"/>
    </xf>
    <xf numFmtId="166" fontId="8" fillId="8" borderId="4" xfId="0" applyNumberFormat="1" applyFont="1" applyFill="1" applyBorder="1" applyAlignment="1">
      <alignment horizontal="center"/>
    </xf>
    <xf numFmtId="0" fontId="11" fillId="0" borderId="1" xfId="0" applyFont="1" applyBorder="1" applyAlignment="1">
      <alignment horizontal="left" vertical="center"/>
    </xf>
    <xf numFmtId="0" fontId="2" fillId="0" borderId="29" xfId="0" applyFont="1" applyBorder="1" applyAlignment="1">
      <alignment horizontal="center"/>
    </xf>
    <xf numFmtId="0" fontId="2" fillId="0" borderId="29" xfId="0" applyFont="1" applyBorder="1" applyAlignment="1">
      <alignment horizontal="center" vertical="center"/>
    </xf>
    <xf numFmtId="166" fontId="11" fillId="9" borderId="1" xfId="0" applyNumberFormat="1" applyFont="1" applyFill="1" applyBorder="1" applyAlignment="1">
      <alignment horizontal="center" vertical="center"/>
    </xf>
    <xf numFmtId="166" fontId="11" fillId="9" borderId="12" xfId="0" applyNumberFormat="1" applyFont="1" applyFill="1" applyBorder="1" applyAlignment="1">
      <alignment horizontal="center" vertical="center"/>
    </xf>
    <xf numFmtId="0" fontId="8" fillId="0" borderId="1" xfId="0" applyFont="1" applyBorder="1" applyAlignment="1">
      <alignment horizontal="center" vertical="center"/>
    </xf>
    <xf numFmtId="0" fontId="3" fillId="9" borderId="21" xfId="0" applyFont="1" applyFill="1" applyBorder="1" applyAlignment="1">
      <alignment horizontal="center" vertical="center"/>
    </xf>
    <xf numFmtId="0" fontId="3" fillId="9" borderId="34"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23" xfId="0" applyFont="1" applyFill="1" applyBorder="1" applyAlignment="1">
      <alignment horizontal="center" vertical="center"/>
    </xf>
    <xf numFmtId="0" fontId="3" fillId="9" borderId="29" xfId="0" applyFont="1" applyFill="1" applyBorder="1" applyAlignment="1">
      <alignment horizontal="center" vertical="center"/>
    </xf>
    <xf numFmtId="0" fontId="8" fillId="0" borderId="34" xfId="0" applyFont="1" applyBorder="1" applyAlignment="1">
      <alignment horizontal="center" vertical="center"/>
    </xf>
    <xf numFmtId="165" fontId="11" fillId="9" borderId="34" xfId="0" applyNumberFormat="1" applyFont="1" applyFill="1" applyBorder="1" applyAlignment="1">
      <alignment horizontal="center" vertical="center"/>
    </xf>
    <xf numFmtId="165" fontId="11" fillId="9" borderId="22" xfId="0" applyNumberFormat="1" applyFont="1" applyFill="1" applyBorder="1" applyAlignment="1">
      <alignment horizontal="center" vertical="center"/>
    </xf>
    <xf numFmtId="0" fontId="3" fillId="9" borderId="29" xfId="0" applyFont="1" applyFill="1" applyBorder="1" applyAlignment="1">
      <alignment horizontal="center"/>
    </xf>
    <xf numFmtId="0" fontId="3" fillId="9" borderId="24" xfId="0" applyFont="1" applyFill="1" applyBorder="1" applyAlignment="1">
      <alignment horizontal="center"/>
    </xf>
    <xf numFmtId="0" fontId="3" fillId="0" borderId="1" xfId="0" applyFont="1" applyBorder="1" applyAlignment="1">
      <alignment horizontal="center" vertical="center" textRotation="90" wrapText="1"/>
    </xf>
    <xf numFmtId="167" fontId="2" fillId="3"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0" fontId="2" fillId="0" borderId="1" xfId="0" applyFont="1" applyBorder="1" applyAlignment="1">
      <alignment horizontal="center" textRotation="90"/>
    </xf>
    <xf numFmtId="0" fontId="2" fillId="0" borderId="36" xfId="0" applyFont="1" applyBorder="1" applyAlignment="1">
      <alignment horizontal="center" wrapText="1"/>
    </xf>
    <xf numFmtId="0" fontId="2" fillId="0" borderId="26" xfId="0" applyFont="1" applyBorder="1" applyAlignment="1">
      <alignment horizontal="center" wrapText="1"/>
    </xf>
    <xf numFmtId="0" fontId="2" fillId="0" borderId="4" xfId="0" applyFont="1" applyBorder="1" applyAlignment="1">
      <alignment horizontal="center" wrapText="1"/>
    </xf>
    <xf numFmtId="0" fontId="2" fillId="0" borderId="2" xfId="0" applyFont="1" applyBorder="1" applyAlignment="1">
      <alignment horizontal="center" wrapText="1"/>
    </xf>
    <xf numFmtId="0" fontId="2" fillId="0" borderId="21" xfId="0" applyFont="1" applyBorder="1" applyAlignment="1">
      <alignment horizontal="center" textRotation="90"/>
    </xf>
    <xf numFmtId="0" fontId="2" fillId="0" borderId="11" xfId="0" applyFont="1" applyBorder="1" applyAlignment="1">
      <alignment horizontal="center" textRotation="90"/>
    </xf>
    <xf numFmtId="0" fontId="3" fillId="0" borderId="22" xfId="0" applyFont="1" applyBorder="1" applyAlignment="1">
      <alignment horizontal="center" textRotation="90"/>
    </xf>
    <xf numFmtId="0" fontId="3" fillId="0" borderId="12" xfId="0" applyFont="1" applyBorder="1" applyAlignment="1">
      <alignment horizontal="center" textRotation="90"/>
    </xf>
    <xf numFmtId="16" fontId="2" fillId="3" borderId="1" xfId="0" applyNumberFormat="1" applyFont="1" applyFill="1" applyBorder="1" applyAlignment="1" applyProtection="1">
      <alignment horizontal="left"/>
      <protection locked="0"/>
    </xf>
    <xf numFmtId="0" fontId="6" fillId="0" borderId="21"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165" fontId="2" fillId="6" borderId="18" xfId="0" applyNumberFormat="1" applyFont="1" applyFill="1" applyBorder="1" applyAlignment="1">
      <alignment horizontal="center"/>
    </xf>
    <xf numFmtId="0" fontId="2" fillId="6" borderId="19" xfId="0" applyFont="1" applyFill="1" applyBorder="1" applyAlignment="1">
      <alignment horizontal="center"/>
    </xf>
    <xf numFmtId="0" fontId="2" fillId="0" borderId="30" xfId="0" applyFont="1" applyBorder="1" applyAlignment="1">
      <alignment horizontal="center" vertical="center"/>
    </xf>
    <xf numFmtId="0" fontId="2" fillId="0" borderId="49" xfId="0" applyFont="1" applyBorder="1" applyAlignment="1">
      <alignment horizontal="center" vertical="center"/>
    </xf>
    <xf numFmtId="165" fontId="3" fillId="2" borderId="11" xfId="0" applyNumberFormat="1" applyFont="1" applyFill="1" applyBorder="1" applyAlignment="1" applyProtection="1">
      <alignment horizontal="center" vertical="center"/>
      <protection locked="0"/>
    </xf>
    <xf numFmtId="165" fontId="3" fillId="2" borderId="12" xfId="0" applyNumberFormat="1" applyFont="1" applyFill="1" applyBorder="1" applyAlignment="1" applyProtection="1">
      <alignment horizontal="center" vertical="center"/>
      <protection locked="0"/>
    </xf>
    <xf numFmtId="0" fontId="2" fillId="3" borderId="2" xfId="0" applyFont="1" applyFill="1" applyBorder="1" applyAlignment="1" applyProtection="1">
      <alignment horizontal="left" vertical="center"/>
      <protection locked="0"/>
    </xf>
    <xf numFmtId="0" fontId="2" fillId="3" borderId="3"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165" fontId="3" fillId="2" borderId="15" xfId="0" applyNumberFormat="1" applyFont="1" applyFill="1" applyBorder="1" applyAlignment="1" applyProtection="1">
      <alignment horizontal="center" vertical="center"/>
      <protection locked="0"/>
    </xf>
    <xf numFmtId="165" fontId="3" fillId="2" borderId="16" xfId="0" applyNumberFormat="1" applyFont="1" applyFill="1" applyBorder="1" applyAlignment="1" applyProtection="1">
      <alignment horizontal="center" vertical="center"/>
      <protection locked="0"/>
    </xf>
    <xf numFmtId="165" fontId="2" fillId="6" borderId="15" xfId="0" applyNumberFormat="1" applyFont="1" applyFill="1" applyBorder="1" applyAlignment="1">
      <alignment horizontal="right" vertical="center"/>
    </xf>
    <xf numFmtId="165" fontId="2" fillId="6" borderId="3" xfId="0" applyNumberFormat="1" applyFont="1" applyFill="1" applyBorder="1" applyAlignment="1">
      <alignment horizontal="right" vertical="center"/>
    </xf>
    <xf numFmtId="0" fontId="2" fillId="6" borderId="11" xfId="0" applyFont="1" applyFill="1" applyBorder="1" applyAlignment="1">
      <alignment horizontal="left" vertical="center"/>
    </xf>
    <xf numFmtId="0" fontId="2" fillId="6" borderId="1" xfId="0" applyFont="1" applyFill="1" applyBorder="1" applyAlignment="1">
      <alignment horizontal="left" vertical="center"/>
    </xf>
    <xf numFmtId="0" fontId="2" fillId="3" borderId="20"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6" fillId="0" borderId="22" xfId="0" applyFont="1" applyBorder="1" applyAlignment="1">
      <alignment horizontal="center" vertical="center" wrapText="1"/>
    </xf>
    <xf numFmtId="0" fontId="6" fillId="0" borderId="12" xfId="0" applyFont="1" applyBorder="1" applyAlignment="1">
      <alignment horizontal="center" vertical="center" wrapText="1"/>
    </xf>
    <xf numFmtId="165" fontId="2" fillId="6" borderId="11" xfId="0" applyNumberFormat="1" applyFont="1" applyFill="1" applyBorder="1" applyAlignment="1">
      <alignment horizontal="right" vertical="center"/>
    </xf>
    <xf numFmtId="165" fontId="2" fillId="6" borderId="12" xfId="0" applyNumberFormat="1" applyFont="1" applyFill="1" applyBorder="1" applyAlignment="1">
      <alignment horizontal="right" vertical="center"/>
    </xf>
    <xf numFmtId="14" fontId="2" fillId="3" borderId="2" xfId="0" applyNumberFormat="1" applyFont="1" applyFill="1" applyBorder="1" applyAlignment="1" applyProtection="1">
      <alignment horizontal="center" vertical="center"/>
      <protection locked="0"/>
    </xf>
    <xf numFmtId="14" fontId="2" fillId="3" borderId="3" xfId="0" applyNumberFormat="1" applyFont="1" applyFill="1" applyBorder="1" applyAlignment="1" applyProtection="1">
      <alignment horizontal="center" vertical="center"/>
      <protection locked="0"/>
    </xf>
    <xf numFmtId="14" fontId="2" fillId="3" borderId="4" xfId="0" applyNumberFormat="1" applyFont="1" applyFill="1" applyBorder="1" applyAlignment="1" applyProtection="1">
      <alignment horizontal="center" vertical="center"/>
      <protection locked="0"/>
    </xf>
    <xf numFmtId="165" fontId="3" fillId="2" borderId="23" xfId="0" applyNumberFormat="1" applyFont="1" applyFill="1" applyBorder="1" applyAlignment="1" applyProtection="1">
      <alignment horizontal="center" vertical="center"/>
      <protection locked="0"/>
    </xf>
    <xf numFmtId="165" fontId="3" fillId="2" borderId="24" xfId="0" applyNumberFormat="1" applyFont="1" applyFill="1" applyBorder="1" applyAlignment="1" applyProtection="1">
      <alignment horizontal="center" vertical="center"/>
      <protection locked="0"/>
    </xf>
    <xf numFmtId="165" fontId="2" fillId="6" borderId="23" xfId="0" applyNumberFormat="1" applyFont="1" applyFill="1" applyBorder="1" applyAlignment="1">
      <alignment horizontal="right" vertical="center"/>
    </xf>
    <xf numFmtId="165" fontId="2" fillId="6" borderId="24" xfId="0" applyNumberFormat="1" applyFont="1" applyFill="1" applyBorder="1" applyAlignment="1">
      <alignment horizontal="right" vertical="center"/>
    </xf>
    <xf numFmtId="165" fontId="2" fillId="6" borderId="32" xfId="0" applyNumberFormat="1" applyFont="1" applyFill="1" applyBorder="1" applyAlignment="1">
      <alignment horizontal="right" vertical="center"/>
    </xf>
    <xf numFmtId="165" fontId="2" fillId="6" borderId="33" xfId="0" applyNumberFormat="1" applyFont="1" applyFill="1" applyBorder="1" applyAlignment="1">
      <alignment horizontal="right" vertical="center"/>
    </xf>
    <xf numFmtId="165" fontId="2" fillId="6" borderId="25" xfId="0" applyNumberFormat="1" applyFont="1" applyFill="1" applyBorder="1" applyAlignment="1">
      <alignment horizontal="right" vertical="center"/>
    </xf>
    <xf numFmtId="165" fontId="2" fillId="6" borderId="27" xfId="0" applyNumberFormat="1" applyFont="1" applyFill="1" applyBorder="1" applyAlignment="1">
      <alignment horizontal="right" vertical="center"/>
    </xf>
    <xf numFmtId="0" fontId="1" fillId="0" borderId="0" xfId="0" applyFont="1" applyAlignment="1">
      <alignment horizontal="center" vertical="center"/>
    </xf>
    <xf numFmtId="165" fontId="2" fillId="6" borderId="2" xfId="0" applyNumberFormat="1" applyFont="1" applyFill="1" applyBorder="1" applyAlignment="1">
      <alignment horizontal="righ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2" fillId="2" borderId="18" xfId="0" applyFont="1" applyFill="1" applyBorder="1" applyAlignment="1" applyProtection="1">
      <alignment horizontal="center" vertical="center"/>
      <protection locked="0"/>
    </xf>
    <xf numFmtId="0" fontId="2" fillId="2" borderId="74" xfId="0" applyFont="1" applyFill="1" applyBorder="1" applyAlignment="1" applyProtection="1">
      <alignment horizontal="center" vertical="center"/>
      <protection locked="0"/>
    </xf>
    <xf numFmtId="164" fontId="4" fillId="0" borderId="74" xfId="0" applyNumberFormat="1" applyFont="1" applyBorder="1" applyAlignment="1">
      <alignment horizontal="center" vertical="center"/>
    </xf>
    <xf numFmtId="164" fontId="4" fillId="0" borderId="31" xfId="0" applyNumberFormat="1"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right" vertical="center"/>
    </xf>
    <xf numFmtId="0" fontId="2" fillId="9" borderId="1" xfId="0" applyFont="1" applyFill="1" applyBorder="1" applyAlignment="1">
      <alignment horizontal="center"/>
    </xf>
    <xf numFmtId="14" fontId="4" fillId="0" borderId="1" xfId="0" applyNumberFormat="1" applyFont="1" applyBorder="1" applyAlignment="1">
      <alignment horizontal="center"/>
    </xf>
    <xf numFmtId="0" fontId="4" fillId="0" borderId="1" xfId="0" applyFont="1" applyBorder="1" applyAlignment="1">
      <alignment horizontal="center"/>
    </xf>
    <xf numFmtId="14" fontId="8" fillId="3" borderId="20" xfId="0" applyNumberFormat="1" applyFont="1" applyFill="1" applyBorder="1" applyAlignment="1" applyProtection="1">
      <alignment horizontal="center"/>
      <protection locked="0"/>
    </xf>
    <xf numFmtId="0" fontId="2" fillId="0" borderId="54" xfId="0" applyFont="1" applyBorder="1" applyAlignment="1">
      <alignment horizontal="center" vertical="center" textRotation="90" wrapText="1"/>
    </xf>
    <xf numFmtId="0" fontId="2" fillId="0" borderId="5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53" xfId="0" applyFont="1" applyBorder="1" applyAlignment="1">
      <alignment horizontal="center" vertical="center" textRotation="90" wrapText="1"/>
    </xf>
    <xf numFmtId="0" fontId="2" fillId="0" borderId="45"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9" borderId="1" xfId="0" applyFont="1" applyFill="1" applyBorder="1" applyAlignment="1">
      <alignment horizontal="center" vertical="center" textRotation="90" wrapText="1"/>
    </xf>
    <xf numFmtId="0" fontId="2" fillId="9" borderId="5"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9" xfId="0" applyFont="1" applyFill="1" applyBorder="1" applyAlignment="1">
      <alignment horizontal="center" vertical="center"/>
    </xf>
    <xf numFmtId="0" fontId="2" fillId="9" borderId="10"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6" borderId="1" xfId="0"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2" fillId="2" borderId="19" xfId="0" applyFont="1" applyFill="1" applyBorder="1" applyAlignment="1" applyProtection="1">
      <alignment horizontal="center" vertical="center"/>
      <protection locked="0"/>
    </xf>
    <xf numFmtId="165" fontId="2" fillId="3" borderId="2" xfId="0" applyNumberFormat="1" applyFont="1" applyFill="1" applyBorder="1" applyAlignment="1" applyProtection="1">
      <alignment horizontal="left" vertical="center"/>
      <protection locked="0"/>
    </xf>
    <xf numFmtId="165" fontId="2" fillId="3" borderId="3" xfId="0" applyNumberFormat="1" applyFont="1" applyFill="1" applyBorder="1" applyAlignment="1" applyProtection="1">
      <alignment horizontal="left" vertical="center"/>
      <protection locked="0"/>
    </xf>
    <xf numFmtId="165" fontId="2" fillId="3" borderId="4" xfId="0" applyNumberFormat="1" applyFont="1" applyFill="1" applyBorder="1" applyAlignment="1" applyProtection="1">
      <alignment horizontal="left" vertical="center"/>
      <protection locked="0"/>
    </xf>
    <xf numFmtId="0" fontId="2" fillId="6" borderId="23" xfId="0" applyFont="1" applyFill="1" applyBorder="1" applyAlignment="1">
      <alignment horizontal="left" vertical="center"/>
    </xf>
    <xf numFmtId="0" fontId="2" fillId="6" borderId="29" xfId="0" applyFont="1" applyFill="1" applyBorder="1" applyAlignment="1">
      <alignment horizontal="left" vertical="center"/>
    </xf>
    <xf numFmtId="167" fontId="2" fillId="3" borderId="29" xfId="0" applyNumberFormat="1" applyFont="1" applyFill="1" applyBorder="1" applyAlignment="1" applyProtection="1">
      <alignment horizontal="center" vertical="center"/>
      <protection locked="0"/>
    </xf>
    <xf numFmtId="0" fontId="2" fillId="3" borderId="29"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9" borderId="19" xfId="0" applyFont="1" applyFill="1" applyBorder="1" applyAlignment="1">
      <alignment horizontal="center" vertical="center"/>
    </xf>
    <xf numFmtId="0" fontId="2" fillId="6" borderId="13" xfId="0" applyFont="1" applyFill="1" applyBorder="1" applyAlignment="1">
      <alignment horizontal="left" vertical="center"/>
    </xf>
    <xf numFmtId="0" fontId="2" fillId="6" borderId="20" xfId="0" applyFont="1" applyFill="1" applyBorder="1" applyAlignment="1">
      <alignment horizontal="left" vertical="center"/>
    </xf>
    <xf numFmtId="167" fontId="2" fillId="3" borderId="20" xfId="0" applyNumberFormat="1" applyFont="1" applyFill="1" applyBorder="1" applyAlignment="1" applyProtection="1">
      <alignment horizontal="center" vertical="center"/>
      <protection locked="0"/>
    </xf>
    <xf numFmtId="0" fontId="2" fillId="10" borderId="20" xfId="0" applyFont="1" applyFill="1" applyBorder="1" applyAlignment="1">
      <alignment horizontal="left" vertical="center"/>
    </xf>
    <xf numFmtId="0" fontId="2" fillId="10" borderId="8" xfId="0" applyFont="1" applyFill="1" applyBorder="1" applyAlignment="1">
      <alignment horizontal="left" vertical="center"/>
    </xf>
    <xf numFmtId="0" fontId="2" fillId="3" borderId="13" xfId="0" applyFont="1" applyFill="1" applyBorder="1" applyAlignment="1" applyProtection="1">
      <alignment horizontal="center" vertical="center"/>
      <protection locked="0"/>
    </xf>
    <xf numFmtId="0" fontId="2" fillId="10" borderId="38" xfId="0" applyFont="1" applyFill="1" applyBorder="1" applyAlignment="1">
      <alignment horizontal="center" vertical="center"/>
    </xf>
    <xf numFmtId="0" fontId="2" fillId="10" borderId="39" xfId="0" applyFont="1" applyFill="1" applyBorder="1" applyAlignment="1">
      <alignment horizontal="center" vertical="center"/>
    </xf>
    <xf numFmtId="0" fontId="2" fillId="10" borderId="40" xfId="0" applyFont="1" applyFill="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1" xfId="0" applyFont="1" applyBorder="1" applyAlignment="1">
      <alignment horizontal="center" vertical="center"/>
    </xf>
    <xf numFmtId="0" fontId="2" fillId="9" borderId="46" xfId="0" applyFont="1" applyFill="1" applyBorder="1" applyAlignment="1">
      <alignment horizontal="center" vertical="center"/>
    </xf>
    <xf numFmtId="0" fontId="2" fillId="9" borderId="47" xfId="0" applyFont="1" applyFill="1" applyBorder="1" applyAlignment="1">
      <alignment horizontal="center" vertical="center"/>
    </xf>
    <xf numFmtId="0" fontId="2" fillId="9" borderId="48" xfId="0" applyFont="1" applyFill="1" applyBorder="1" applyAlignment="1">
      <alignment horizontal="center" vertical="center"/>
    </xf>
    <xf numFmtId="0" fontId="2" fillId="10" borderId="1" xfId="0" applyFont="1" applyFill="1" applyBorder="1" applyAlignment="1">
      <alignment horizontal="left" vertical="center"/>
    </xf>
    <xf numFmtId="0" fontId="2" fillId="10" borderId="2" xfId="0" applyFont="1" applyFill="1" applyBorder="1" applyAlignment="1">
      <alignment horizontal="left" vertical="center"/>
    </xf>
    <xf numFmtId="0" fontId="2" fillId="3" borderId="11" xfId="0" applyFont="1" applyFill="1" applyBorder="1" applyAlignment="1" applyProtection="1">
      <alignment horizontal="center" vertical="center"/>
      <protection locked="0"/>
    </xf>
    <xf numFmtId="0" fontId="2" fillId="10" borderId="5" xfId="0" applyFont="1" applyFill="1" applyBorder="1" applyAlignment="1">
      <alignment horizontal="left" vertical="center"/>
    </xf>
    <xf numFmtId="0" fontId="2" fillId="10" borderId="6" xfId="0" applyFont="1" applyFill="1" applyBorder="1" applyAlignment="1">
      <alignment horizontal="left" vertical="center"/>
    </xf>
    <xf numFmtId="0" fontId="2" fillId="10" borderId="42" xfId="0" applyFont="1" applyFill="1" applyBorder="1" applyAlignment="1">
      <alignment horizontal="left" vertical="center"/>
    </xf>
    <xf numFmtId="0" fontId="2" fillId="10" borderId="9" xfId="0" applyFont="1" applyFill="1" applyBorder="1" applyAlignment="1">
      <alignment horizontal="left" vertical="center"/>
    </xf>
    <xf numFmtId="0" fontId="2" fillId="10" borderId="44" xfId="0" applyFont="1" applyFill="1" applyBorder="1" applyAlignment="1">
      <alignment horizontal="left" vertical="center"/>
    </xf>
    <xf numFmtId="0" fontId="2" fillId="3" borderId="23"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42" xfId="0" applyFont="1" applyFill="1" applyBorder="1" applyAlignment="1" applyProtection="1">
      <alignment horizontal="center" vertical="center"/>
      <protection locked="0"/>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165" fontId="2" fillId="10" borderId="2" xfId="0" applyNumberFormat="1" applyFont="1" applyFill="1" applyBorder="1" applyAlignment="1">
      <alignment horizontal="center" vertical="center"/>
    </xf>
    <xf numFmtId="165" fontId="2" fillId="10" borderId="4" xfId="0" applyNumberFormat="1" applyFont="1" applyFill="1" applyBorder="1" applyAlignment="1">
      <alignment horizontal="center" vertical="center"/>
    </xf>
    <xf numFmtId="0" fontId="2" fillId="3" borderId="43"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44" fontId="2" fillId="3" borderId="5" xfId="1" applyFont="1" applyFill="1" applyBorder="1" applyAlignment="1" applyProtection="1">
      <alignment horizontal="center" vertical="center"/>
      <protection locked="0"/>
    </xf>
    <xf numFmtId="44" fontId="2" fillId="3" borderId="42" xfId="1" applyFont="1" applyFill="1" applyBorder="1" applyAlignment="1" applyProtection="1">
      <alignment horizontal="center" vertical="center"/>
      <protection locked="0"/>
    </xf>
    <xf numFmtId="44" fontId="2" fillId="3" borderId="8" xfId="1" applyFont="1" applyFill="1" applyBorder="1" applyAlignment="1" applyProtection="1">
      <alignment horizontal="center" vertical="center"/>
      <protection locked="0"/>
    </xf>
    <xf numFmtId="44" fontId="2" fillId="3" borderId="44" xfId="1" applyFont="1" applyFill="1" applyBorder="1" applyAlignment="1" applyProtection="1">
      <alignment horizontal="center" vertical="center"/>
      <protection locked="0"/>
    </xf>
    <xf numFmtId="44" fontId="2" fillId="3" borderId="43" xfId="1" applyFont="1" applyFill="1" applyBorder="1" applyAlignment="1" applyProtection="1">
      <alignment horizontal="center" vertical="center"/>
      <protection locked="0"/>
    </xf>
    <xf numFmtId="44" fontId="2" fillId="3" borderId="7" xfId="1" applyFont="1" applyFill="1" applyBorder="1" applyAlignment="1" applyProtection="1">
      <alignment horizontal="center" vertical="center"/>
      <protection locked="0"/>
    </xf>
    <xf numFmtId="44" fontId="2" fillId="3" borderId="45" xfId="1" applyFont="1" applyFill="1" applyBorder="1" applyAlignment="1" applyProtection="1">
      <alignment horizontal="center" vertical="center"/>
      <protection locked="0"/>
    </xf>
    <xf numFmtId="44" fontId="2" fillId="3" borderId="10" xfId="1" applyFont="1" applyFill="1" applyBorder="1" applyAlignment="1" applyProtection="1">
      <alignment horizontal="center" vertical="center"/>
      <protection locked="0"/>
    </xf>
    <xf numFmtId="0" fontId="14" fillId="12" borderId="17" xfId="0" applyFont="1" applyFill="1" applyBorder="1" applyAlignment="1">
      <alignment horizontal="center" vertical="center"/>
    </xf>
    <xf numFmtId="0" fontId="14" fillId="12" borderId="18" xfId="0" applyFont="1" applyFill="1" applyBorder="1" applyAlignment="1">
      <alignment horizontal="center" vertical="center"/>
    </xf>
    <xf numFmtId="166" fontId="14" fillId="10" borderId="18" xfId="0" applyNumberFormat="1" applyFont="1" applyFill="1" applyBorder="1" applyAlignment="1">
      <alignment horizontal="center" vertical="center"/>
    </xf>
    <xf numFmtId="166" fontId="14" fillId="10" borderId="19" xfId="0" applyNumberFormat="1" applyFont="1" applyFill="1" applyBorder="1" applyAlignment="1">
      <alignment horizontal="center" vertical="center"/>
    </xf>
    <xf numFmtId="166" fontId="6" fillId="3" borderId="2" xfId="0" applyNumberFormat="1" applyFont="1" applyFill="1" applyBorder="1" applyAlignment="1" applyProtection="1">
      <alignment horizontal="center" vertical="center"/>
      <protection locked="0"/>
    </xf>
    <xf numFmtId="166" fontId="6" fillId="3" borderId="4" xfId="0" applyNumberFormat="1" applyFont="1" applyFill="1" applyBorder="1" applyAlignment="1" applyProtection="1">
      <alignment horizontal="center" vertical="center"/>
      <protection locked="0"/>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166" fontId="4" fillId="10" borderId="25" xfId="0" applyNumberFormat="1" applyFont="1" applyFill="1" applyBorder="1" applyAlignment="1">
      <alignment horizontal="center" vertical="center"/>
    </xf>
    <xf numFmtId="166" fontId="4" fillId="10" borderId="27" xfId="0" applyNumberFormat="1" applyFont="1" applyFill="1" applyBorder="1" applyAlignment="1">
      <alignment horizontal="center" vertical="center"/>
    </xf>
    <xf numFmtId="166" fontId="4" fillId="10" borderId="50" xfId="0" applyNumberFormat="1" applyFont="1" applyFill="1" applyBorder="1" applyAlignment="1">
      <alignment horizontal="center" vertical="center"/>
    </xf>
    <xf numFmtId="166" fontId="6" fillId="0" borderId="51" xfId="0" applyNumberFormat="1" applyFont="1" applyBorder="1" applyAlignment="1" applyProtection="1">
      <alignment horizontal="center"/>
      <protection locked="0"/>
    </xf>
    <xf numFmtId="0" fontId="7" fillId="15" borderId="30" xfId="0" applyFont="1" applyFill="1" applyBorder="1" applyAlignment="1">
      <alignment horizontal="center" vertical="center"/>
    </xf>
    <xf numFmtId="0" fontId="7" fillId="15" borderId="73" xfId="0" applyFont="1" applyFill="1" applyBorder="1" applyAlignment="1">
      <alignment horizontal="center" vertical="center"/>
    </xf>
    <xf numFmtId="0" fontId="7" fillId="15" borderId="49" xfId="0" applyFont="1" applyFill="1" applyBorder="1" applyAlignment="1">
      <alignment horizontal="center" vertical="center"/>
    </xf>
    <xf numFmtId="0" fontId="6" fillId="3" borderId="54" xfId="0" applyFont="1" applyFill="1" applyBorder="1" applyAlignment="1" applyProtection="1">
      <alignment horizontal="left" vertical="top" wrapText="1"/>
      <protection locked="0"/>
    </xf>
    <xf numFmtId="0" fontId="6" fillId="3" borderId="56" xfId="0" applyFont="1" applyFill="1" applyBorder="1" applyAlignment="1" applyProtection="1">
      <alignment horizontal="left" vertical="top" wrapText="1"/>
      <protection locked="0"/>
    </xf>
    <xf numFmtId="0" fontId="6" fillId="3" borderId="55" xfId="0" applyFont="1" applyFill="1" applyBorder="1" applyAlignment="1" applyProtection="1">
      <alignment horizontal="left" vertical="top" wrapText="1"/>
      <protection locked="0"/>
    </xf>
    <xf numFmtId="0" fontId="6" fillId="3" borderId="52"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53" xfId="0" applyFont="1" applyFill="1" applyBorder="1" applyAlignment="1" applyProtection="1">
      <alignment horizontal="left" vertical="top" wrapText="1"/>
      <protection locked="0"/>
    </xf>
    <xf numFmtId="0" fontId="6" fillId="3" borderId="57" xfId="0" applyFont="1" applyFill="1" applyBorder="1" applyAlignment="1" applyProtection="1">
      <alignment horizontal="left" vertical="top" wrapText="1"/>
      <protection locked="0"/>
    </xf>
    <xf numFmtId="0" fontId="6" fillId="3" borderId="58" xfId="0" applyFont="1" applyFill="1" applyBorder="1" applyAlignment="1" applyProtection="1">
      <alignment horizontal="left" vertical="top" wrapText="1"/>
      <protection locked="0"/>
    </xf>
    <xf numFmtId="0" fontId="6" fillId="3" borderId="59" xfId="0" applyFont="1" applyFill="1" applyBorder="1" applyAlignment="1" applyProtection="1">
      <alignment horizontal="left" vertical="top" wrapText="1"/>
      <protection locked="0"/>
    </xf>
    <xf numFmtId="166" fontId="14" fillId="0" borderId="0" xfId="0" applyNumberFormat="1" applyFont="1" applyAlignment="1">
      <alignment horizontal="center" vertical="center"/>
    </xf>
    <xf numFmtId="0" fontId="14" fillId="0" borderId="0" xfId="0" applyFont="1" applyAlignment="1">
      <alignment horizontal="center" vertical="center"/>
    </xf>
    <xf numFmtId="0" fontId="2" fillId="0" borderId="1" xfId="0" applyFont="1" applyBorder="1" applyAlignment="1">
      <alignment horizontal="center"/>
    </xf>
    <xf numFmtId="166" fontId="8" fillId="8" borderId="51" xfId="0" applyNumberFormat="1" applyFont="1" applyFill="1" applyBorder="1" applyAlignment="1">
      <alignment horizontal="center"/>
    </xf>
    <xf numFmtId="0" fontId="27" fillId="9" borderId="18" xfId="0" applyFont="1" applyFill="1" applyBorder="1" applyAlignment="1">
      <alignment horizontal="center" vertical="center"/>
    </xf>
    <xf numFmtId="0" fontId="27" fillId="9" borderId="19" xfId="0" applyFont="1" applyFill="1" applyBorder="1" applyAlignment="1">
      <alignment horizontal="center" vertical="center"/>
    </xf>
    <xf numFmtId="0" fontId="11" fillId="0" borderId="1" xfId="0" applyFont="1" applyBorder="1" applyAlignment="1">
      <alignment horizontal="center" vertical="center"/>
    </xf>
    <xf numFmtId="0" fontId="6" fillId="0" borderId="2" xfId="0" applyFont="1" applyBorder="1" applyAlignment="1" applyProtection="1">
      <alignment horizontal="left"/>
      <protection locked="0"/>
    </xf>
    <xf numFmtId="0" fontId="6" fillId="0" borderId="3" xfId="0" applyFont="1" applyBorder="1" applyAlignment="1" applyProtection="1">
      <alignment horizontal="left"/>
      <protection locked="0"/>
    </xf>
    <xf numFmtId="0" fontId="6" fillId="0" borderId="6" xfId="0" applyFont="1" applyBorder="1" applyAlignment="1" applyProtection="1">
      <alignment horizontal="left"/>
      <protection locked="0"/>
    </xf>
    <xf numFmtId="0" fontId="6" fillId="0" borderId="7" xfId="0" applyFont="1" applyBorder="1" applyAlignment="1" applyProtection="1">
      <alignment horizontal="left"/>
      <protection locked="0"/>
    </xf>
    <xf numFmtId="14" fontId="39" fillId="0" borderId="0" xfId="0" applyNumberFormat="1" applyFont="1" applyAlignment="1">
      <alignment horizontal="center" vertical="center"/>
    </xf>
    <xf numFmtId="0" fontId="39" fillId="0" borderId="0" xfId="0" applyFont="1" applyAlignment="1">
      <alignment horizontal="center" vertical="center"/>
    </xf>
    <xf numFmtId="165" fontId="16" fillId="14" borderId="79" xfId="0" applyNumberFormat="1" applyFont="1" applyFill="1" applyBorder="1" applyAlignment="1">
      <alignment horizontal="center"/>
    </xf>
    <xf numFmtId="0" fontId="16" fillId="14" borderId="69" xfId="0" applyFont="1" applyFill="1" applyBorder="1" applyAlignment="1">
      <alignment horizontal="center"/>
    </xf>
    <xf numFmtId="165" fontId="16" fillId="14" borderId="69" xfId="0" applyNumberFormat="1" applyFont="1" applyFill="1" applyBorder="1" applyAlignment="1">
      <alignment horizontal="center"/>
    </xf>
    <xf numFmtId="0" fontId="16" fillId="14" borderId="80" xfId="0" applyFont="1" applyFill="1" applyBorder="1" applyAlignment="1">
      <alignment horizontal="center"/>
    </xf>
    <xf numFmtId="0" fontId="26" fillId="15" borderId="60" xfId="0" applyFont="1" applyFill="1" applyBorder="1" applyAlignment="1">
      <alignment horizontal="center" vertical="center"/>
    </xf>
    <xf numFmtId="0" fontId="26" fillId="15" borderId="61" xfId="0" applyFont="1" applyFill="1" applyBorder="1" applyAlignment="1">
      <alignment horizontal="center" vertical="center"/>
    </xf>
    <xf numFmtId="0" fontId="26" fillId="15" borderId="62" xfId="0" applyFont="1" applyFill="1" applyBorder="1" applyAlignment="1">
      <alignment horizontal="center" vertical="center"/>
    </xf>
    <xf numFmtId="0" fontId="26" fillId="15" borderId="65" xfId="0" applyFont="1" applyFill="1" applyBorder="1" applyAlignment="1">
      <alignment horizontal="center" vertical="center"/>
    </xf>
    <xf numFmtId="0" fontId="26" fillId="15" borderId="9" xfId="0" applyFont="1" applyFill="1" applyBorder="1" applyAlignment="1">
      <alignment horizontal="center" vertical="center"/>
    </xf>
    <xf numFmtId="0" fontId="26" fillId="15" borderId="10" xfId="0" applyFont="1" applyFill="1" applyBorder="1" applyAlignment="1">
      <alignment horizontal="center" vertical="center"/>
    </xf>
    <xf numFmtId="0" fontId="16" fillId="0" borderId="67" xfId="0" applyFont="1" applyBorder="1" applyAlignment="1">
      <alignment horizontal="center"/>
    </xf>
    <xf numFmtId="0" fontId="16" fillId="0" borderId="1" xfId="0" applyFont="1" applyBorder="1" applyAlignment="1">
      <alignment horizontal="center"/>
    </xf>
    <xf numFmtId="0" fontId="17" fillId="7" borderId="67" xfId="0" applyFont="1" applyFill="1" applyBorder="1" applyAlignment="1">
      <alignment horizontal="center"/>
    </xf>
    <xf numFmtId="0" fontId="17" fillId="7" borderId="1" xfId="0" applyFont="1" applyFill="1" applyBorder="1" applyAlignment="1">
      <alignment horizontal="center"/>
    </xf>
    <xf numFmtId="0" fontId="16" fillId="14" borderId="68" xfId="0" applyFont="1" applyFill="1" applyBorder="1" applyAlignment="1">
      <alignment horizontal="center"/>
    </xf>
    <xf numFmtId="165" fontId="19" fillId="8" borderId="63" xfId="0" applyNumberFormat="1" applyFont="1" applyFill="1" applyBorder="1" applyAlignment="1">
      <alignment horizontal="center"/>
    </xf>
    <xf numFmtId="165" fontId="16" fillId="0" borderId="1" xfId="0" applyNumberFormat="1" applyFont="1" applyBorder="1" applyAlignment="1">
      <alignment horizontal="center"/>
    </xf>
    <xf numFmtId="0" fontId="16" fillId="14" borderId="76" xfId="0" applyFont="1" applyFill="1" applyBorder="1" applyAlignment="1">
      <alignment horizontal="center"/>
    </xf>
    <xf numFmtId="0" fontId="18" fillId="7" borderId="67" xfId="0" applyFont="1" applyFill="1" applyBorder="1" applyAlignment="1">
      <alignment horizontal="center"/>
    </xf>
    <xf numFmtId="0" fontId="18" fillId="7" borderId="1" xfId="0" applyFont="1" applyFill="1" applyBorder="1" applyAlignment="1">
      <alignment horizontal="center"/>
    </xf>
    <xf numFmtId="0" fontId="18" fillId="7" borderId="2" xfId="0" applyFont="1" applyFill="1" applyBorder="1" applyAlignment="1">
      <alignment horizontal="center"/>
    </xf>
    <xf numFmtId="0" fontId="18" fillId="0" borderId="67"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2" fillId="0" borderId="67"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6" fillId="15" borderId="71" xfId="0" applyFont="1" applyFill="1" applyBorder="1" applyAlignment="1">
      <alignment horizontal="center"/>
    </xf>
    <xf numFmtId="0" fontId="16" fillId="15" borderId="63" xfId="0" applyFont="1" applyFill="1" applyBorder="1" applyAlignment="1">
      <alignment horizontal="center"/>
    </xf>
    <xf numFmtId="0" fontId="16" fillId="15" borderId="75" xfId="0" applyFont="1" applyFill="1" applyBorder="1" applyAlignment="1">
      <alignment horizontal="center"/>
    </xf>
    <xf numFmtId="0" fontId="15" fillId="0" borderId="67" xfId="0" applyFont="1" applyBorder="1" applyAlignment="1">
      <alignment horizontal="center"/>
    </xf>
    <xf numFmtId="0" fontId="15" fillId="0" borderId="1" xfId="0" applyFont="1" applyBorder="1" applyAlignment="1">
      <alignment horizontal="center"/>
    </xf>
    <xf numFmtId="165" fontId="24" fillId="0" borderId="1" xfId="0" applyNumberFormat="1" applyFont="1" applyBorder="1" applyAlignment="1">
      <alignment horizontal="center" vertical="center"/>
    </xf>
    <xf numFmtId="166" fontId="22" fillId="0" borderId="1" xfId="0" applyNumberFormat="1" applyFont="1" applyBorder="1" applyAlignment="1">
      <alignment horizontal="center" vertical="center"/>
    </xf>
    <xf numFmtId="165" fontId="18" fillId="7" borderId="1" xfId="0" applyNumberFormat="1" applyFont="1" applyFill="1" applyBorder="1" applyAlignment="1">
      <alignment horizontal="center"/>
    </xf>
    <xf numFmtId="5" fontId="16" fillId="8" borderId="77" xfId="0" applyNumberFormat="1" applyFont="1" applyFill="1" applyBorder="1" applyAlignment="1">
      <alignment horizontal="center" vertical="center"/>
    </xf>
    <xf numFmtId="5" fontId="16" fillId="8" borderId="63" xfId="0" applyNumberFormat="1" applyFont="1" applyFill="1" applyBorder="1" applyAlignment="1">
      <alignment horizontal="center" vertical="center"/>
    </xf>
    <xf numFmtId="5" fontId="16" fillId="8" borderId="78" xfId="0" applyNumberFormat="1" applyFont="1" applyFill="1" applyBorder="1" applyAlignment="1">
      <alignment horizontal="center" vertical="center"/>
    </xf>
    <xf numFmtId="165" fontId="23" fillId="0" borderId="11" xfId="0" applyNumberFormat="1" applyFont="1" applyBorder="1" applyAlignment="1">
      <alignment horizontal="center" vertical="center"/>
    </xf>
    <xf numFmtId="165" fontId="23" fillId="0" borderId="1"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1" xfId="0" applyNumberFormat="1" applyFont="1" applyBorder="1" applyAlignment="1">
      <alignment horizontal="center" vertical="center"/>
    </xf>
    <xf numFmtId="0" fontId="0" fillId="0" borderId="0" xfId="0" applyAlignment="1">
      <alignment horizontal="center"/>
    </xf>
    <xf numFmtId="165" fontId="15" fillId="18" borderId="77" xfId="0" applyNumberFormat="1" applyFont="1" applyFill="1" applyBorder="1" applyAlignment="1">
      <alignment horizontal="center"/>
    </xf>
    <xf numFmtId="165" fontId="15" fillId="18" borderId="63" xfId="0" applyNumberFormat="1" applyFont="1" applyFill="1" applyBorder="1" applyAlignment="1">
      <alignment horizontal="center"/>
    </xf>
    <xf numFmtId="165" fontId="12" fillId="0" borderId="11" xfId="0" applyNumberFormat="1" applyFont="1" applyBorder="1" applyAlignment="1">
      <alignment horizontal="center" vertical="center"/>
    </xf>
    <xf numFmtId="165" fontId="12" fillId="0" borderId="1" xfId="0" applyNumberFormat="1" applyFont="1" applyBorder="1" applyAlignment="1">
      <alignment horizontal="center" vertical="center"/>
    </xf>
    <xf numFmtId="165" fontId="18" fillId="7" borderId="11" xfId="0" applyNumberFormat="1" applyFont="1" applyFill="1" applyBorder="1" applyAlignment="1">
      <alignment horizontal="center"/>
    </xf>
    <xf numFmtId="0" fontId="18" fillId="7" borderId="66" xfId="0" applyFont="1" applyFill="1" applyBorder="1" applyAlignment="1">
      <alignment horizontal="center"/>
    </xf>
    <xf numFmtId="0" fontId="19" fillId="18" borderId="63" xfId="0" applyFont="1" applyFill="1" applyBorder="1" applyAlignment="1">
      <alignment horizontal="center"/>
    </xf>
    <xf numFmtId="0" fontId="19" fillId="18" borderId="64" xfId="0" applyFont="1" applyFill="1" applyBorder="1" applyAlignment="1">
      <alignment horizontal="center"/>
    </xf>
    <xf numFmtId="0" fontId="16" fillId="14" borderId="1" xfId="0" applyFont="1" applyFill="1" applyBorder="1" applyAlignment="1">
      <alignment horizontal="center" vertical="center" wrapText="1"/>
    </xf>
    <xf numFmtId="165" fontId="21" fillId="0" borderId="1" xfId="0" applyNumberFormat="1" applyFont="1" applyBorder="1" applyAlignment="1">
      <alignment horizontal="left" vertical="center"/>
    </xf>
    <xf numFmtId="165" fontId="16" fillId="11" borderId="1" xfId="0" applyNumberFormat="1" applyFont="1" applyFill="1" applyBorder="1" applyAlignment="1">
      <alignment horizontal="center" vertical="center"/>
    </xf>
    <xf numFmtId="165" fontId="16" fillId="11" borderId="51" xfId="0" applyNumberFormat="1" applyFont="1" applyFill="1" applyBorder="1" applyAlignment="1">
      <alignment horizontal="center" vertical="center"/>
    </xf>
    <xf numFmtId="165" fontId="16" fillId="0" borderId="66" xfId="0" applyNumberFormat="1" applyFont="1" applyBorder="1" applyAlignment="1">
      <alignment horizontal="center"/>
    </xf>
    <xf numFmtId="0" fontId="16" fillId="0" borderId="1" xfId="0" applyFont="1" applyBorder="1" applyAlignment="1">
      <alignment horizontal="right"/>
    </xf>
    <xf numFmtId="0" fontId="16" fillId="0" borderId="1" xfId="0" applyFont="1" applyBorder="1" applyAlignment="1">
      <alignment horizontal="left"/>
    </xf>
    <xf numFmtId="0" fontId="16" fillId="0" borderId="66" xfId="0" applyFont="1" applyBorder="1" applyAlignment="1">
      <alignment horizontal="left"/>
    </xf>
    <xf numFmtId="165" fontId="18" fillId="7" borderId="66" xfId="0" applyNumberFormat="1" applyFont="1" applyFill="1" applyBorder="1" applyAlignment="1">
      <alignment horizontal="center"/>
    </xf>
    <xf numFmtId="165" fontId="16" fillId="14" borderId="70" xfId="0" applyNumberFormat="1" applyFont="1" applyFill="1" applyBorder="1" applyAlignment="1">
      <alignment horizontal="center"/>
    </xf>
    <xf numFmtId="165" fontId="15" fillId="18" borderId="64" xfId="0" applyNumberFormat="1" applyFont="1" applyFill="1" applyBorder="1" applyAlignment="1">
      <alignment horizontal="center"/>
    </xf>
    <xf numFmtId="165" fontId="12" fillId="0" borderId="66" xfId="0" applyNumberFormat="1" applyFont="1" applyBorder="1" applyAlignment="1">
      <alignment horizontal="center" vertical="center"/>
    </xf>
    <xf numFmtId="166" fontId="18" fillId="0" borderId="66" xfId="0" applyNumberFormat="1" applyFont="1" applyBorder="1" applyAlignment="1">
      <alignment horizontal="center" vertical="center"/>
    </xf>
    <xf numFmtId="0" fontId="19" fillId="17" borderId="63" xfId="0" applyFont="1" applyFill="1" applyBorder="1" applyAlignment="1">
      <alignment horizontal="center"/>
    </xf>
    <xf numFmtId="0" fontId="12" fillId="0" borderId="1" xfId="0" applyFont="1" applyBorder="1" applyAlignment="1">
      <alignment horizontal="right"/>
    </xf>
    <xf numFmtId="0" fontId="12" fillId="0" borderId="1" xfId="0" applyFont="1" applyBorder="1" applyAlignment="1">
      <alignment horizontal="left"/>
    </xf>
    <xf numFmtId="166" fontId="18" fillId="0" borderId="1" xfId="0" applyNumberFormat="1" applyFont="1" applyBorder="1" applyAlignment="1">
      <alignment horizontal="center"/>
    </xf>
    <xf numFmtId="165" fontId="21" fillId="0" borderId="2" xfId="0" applyNumberFormat="1" applyFont="1" applyBorder="1" applyAlignment="1">
      <alignment horizontal="left" vertical="center"/>
    </xf>
    <xf numFmtId="165" fontId="21" fillId="0" borderId="3" xfId="0" applyNumberFormat="1" applyFont="1" applyBorder="1" applyAlignment="1">
      <alignment horizontal="left" vertical="center"/>
    </xf>
    <xf numFmtId="165" fontId="21" fillId="0" borderId="4" xfId="0" applyNumberFormat="1" applyFont="1" applyBorder="1" applyAlignment="1">
      <alignment horizontal="left" vertical="center"/>
    </xf>
    <xf numFmtId="165" fontId="17" fillId="0" borderId="1" xfId="0" applyNumberFormat="1" applyFont="1" applyBorder="1" applyAlignment="1">
      <alignment horizontal="left"/>
    </xf>
    <xf numFmtId="165" fontId="20" fillId="0" borderId="1" xfId="0" applyNumberFormat="1" applyFont="1" applyBorder="1" applyAlignment="1">
      <alignment horizontal="center" vertical="center"/>
    </xf>
    <xf numFmtId="0" fontId="23" fillId="0" borderId="1" xfId="0" applyFont="1" applyBorder="1" applyAlignment="1">
      <alignment horizontal="center" vertical="center"/>
    </xf>
    <xf numFmtId="165" fontId="15" fillId="17" borderId="63" xfId="0" applyNumberFormat="1" applyFont="1" applyFill="1" applyBorder="1" applyAlignment="1">
      <alignment horizontal="center"/>
    </xf>
    <xf numFmtId="165" fontId="15" fillId="17" borderId="78" xfId="0" applyNumberFormat="1" applyFont="1" applyFill="1" applyBorder="1" applyAlignment="1">
      <alignment horizontal="center"/>
    </xf>
    <xf numFmtId="165" fontId="24" fillId="0" borderId="12" xfId="0" applyNumberFormat="1" applyFont="1" applyBorder="1" applyAlignment="1">
      <alignment horizontal="center" vertical="center"/>
    </xf>
    <xf numFmtId="166" fontId="22" fillId="0" borderId="12" xfId="0" applyNumberFormat="1" applyFont="1" applyBorder="1" applyAlignment="1">
      <alignment horizontal="center" vertical="center"/>
    </xf>
    <xf numFmtId="165" fontId="18" fillId="7" borderId="12" xfId="0" applyNumberFormat="1" applyFont="1" applyFill="1" applyBorder="1" applyAlignment="1">
      <alignment horizontal="center"/>
    </xf>
    <xf numFmtId="165" fontId="16" fillId="14" borderId="80" xfId="0" applyNumberFormat="1" applyFont="1" applyFill="1" applyBorder="1" applyAlignment="1">
      <alignment horizontal="center"/>
    </xf>
    <xf numFmtId="165" fontId="23" fillId="0" borderId="12" xfId="0" applyNumberFormat="1" applyFont="1" applyBorder="1" applyAlignment="1">
      <alignment horizontal="center" vertical="center"/>
    </xf>
    <xf numFmtId="5" fontId="18" fillId="0" borderId="11" xfId="0" applyNumberFormat="1" applyFont="1" applyBorder="1" applyAlignment="1">
      <alignment horizontal="center"/>
    </xf>
    <xf numFmtId="0" fontId="18" fillId="0" borderId="1" xfId="0" applyFont="1" applyBorder="1" applyAlignment="1">
      <alignment horizontal="center"/>
    </xf>
    <xf numFmtId="0" fontId="18" fillId="0" borderId="12" xfId="0" applyFont="1" applyBorder="1" applyAlignment="1">
      <alignment horizontal="center"/>
    </xf>
    <xf numFmtId="165" fontId="15" fillId="17" borderId="77" xfId="0" applyNumberFormat="1" applyFont="1" applyFill="1" applyBorder="1" applyAlignment="1">
      <alignment horizontal="center"/>
    </xf>
    <xf numFmtId="0" fontId="12" fillId="0" borderId="66" xfId="0" applyFont="1" applyBorder="1" applyAlignment="1">
      <alignment horizontal="center" vertical="center"/>
    </xf>
    <xf numFmtId="165" fontId="16" fillId="17" borderId="67" xfId="0" applyNumberFormat="1" applyFont="1" applyFill="1" applyBorder="1" applyAlignment="1">
      <alignment horizontal="center"/>
    </xf>
    <xf numFmtId="165" fontId="16" fillId="17" borderId="1" xfId="0" applyNumberFormat="1" applyFont="1" applyFill="1" applyBorder="1" applyAlignment="1">
      <alignment horizontal="center"/>
    </xf>
    <xf numFmtId="165" fontId="16" fillId="18" borderId="1" xfId="0" applyNumberFormat="1" applyFont="1" applyFill="1" applyBorder="1" applyAlignment="1">
      <alignment horizontal="center"/>
    </xf>
    <xf numFmtId="165" fontId="16" fillId="18" borderId="66" xfId="0" applyNumberFormat="1" applyFont="1" applyFill="1" applyBorder="1" applyAlignment="1">
      <alignment horizontal="center"/>
    </xf>
    <xf numFmtId="0" fontId="27" fillId="0" borderId="68" xfId="0" applyFont="1" applyBorder="1" applyAlignment="1">
      <alignment horizontal="center"/>
    </xf>
    <xf numFmtId="0" fontId="27" fillId="0" borderId="69" xfId="0" applyFont="1" applyBorder="1" applyAlignment="1">
      <alignment horizontal="center"/>
    </xf>
    <xf numFmtId="0" fontId="27" fillId="0" borderId="70" xfId="0" applyFont="1" applyBorder="1" applyAlignment="1">
      <alignment horizontal="center"/>
    </xf>
    <xf numFmtId="0" fontId="12" fillId="7" borderId="1"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16" fillId="13" borderId="1" xfId="0" applyFont="1" applyFill="1" applyBorder="1" applyAlignment="1">
      <alignment horizontal="left" vertical="center" wrapText="1"/>
    </xf>
    <xf numFmtId="165" fontId="0" fillId="0" borderId="1" xfId="0" applyNumberFormat="1" applyBorder="1" applyAlignment="1">
      <alignment horizontal="left"/>
    </xf>
    <xf numFmtId="165" fontId="12" fillId="13" borderId="1" xfId="0" applyNumberFormat="1" applyFont="1" applyFill="1" applyBorder="1" applyAlignment="1">
      <alignment horizontal="center" vertical="center"/>
    </xf>
    <xf numFmtId="0" fontId="16" fillId="15" borderId="6" xfId="0" applyFont="1" applyFill="1" applyBorder="1" applyAlignment="1">
      <alignment horizontal="center" vertical="center" wrapText="1"/>
    </xf>
    <xf numFmtId="0" fontId="16" fillId="15" borderId="0" xfId="0" applyFont="1" applyFill="1" applyAlignment="1">
      <alignment horizontal="center" vertical="center" wrapText="1"/>
    </xf>
    <xf numFmtId="0" fontId="26" fillId="19" borderId="0" xfId="0" applyFont="1" applyFill="1" applyAlignment="1">
      <alignment horizontal="right" vertical="center"/>
    </xf>
    <xf numFmtId="0" fontId="26" fillId="16" borderId="0" xfId="0" applyFont="1" applyFill="1" applyAlignment="1">
      <alignment horizontal="center"/>
    </xf>
    <xf numFmtId="0" fontId="26" fillId="0" borderId="0" xfId="0" applyFont="1" applyAlignment="1">
      <alignment horizontal="left"/>
    </xf>
    <xf numFmtId="0" fontId="21" fillId="0" borderId="2" xfId="0" applyFont="1" applyBorder="1" applyAlignment="1">
      <alignment horizontal="left"/>
    </xf>
    <xf numFmtId="0" fontId="21" fillId="0" borderId="3" xfId="0" applyFont="1" applyBorder="1" applyAlignment="1">
      <alignment horizontal="left"/>
    </xf>
    <xf numFmtId="0" fontId="21" fillId="0" borderId="4" xfId="0" applyFont="1" applyBorder="1" applyAlignment="1">
      <alignment horizontal="left"/>
    </xf>
    <xf numFmtId="0" fontId="0" fillId="0" borderId="1" xfId="0" applyBorder="1" applyAlignment="1">
      <alignment horizontal="left"/>
    </xf>
    <xf numFmtId="0" fontId="0" fillId="0" borderId="1" xfId="0" applyBorder="1" applyAlignment="1">
      <alignment horizontal="center"/>
    </xf>
    <xf numFmtId="165" fontId="0" fillId="0" borderId="1" xfId="0" applyNumberFormat="1" applyBorder="1" applyAlignment="1">
      <alignment horizontal="center" vertical="center"/>
    </xf>
    <xf numFmtId="165" fontId="12" fillId="13" borderId="1" xfId="0" applyNumberFormat="1" applyFont="1" applyFill="1" applyBorder="1" applyAlignment="1">
      <alignment horizontal="center"/>
    </xf>
    <xf numFmtId="0" fontId="21" fillId="0" borderId="1" xfId="0" applyFont="1" applyBorder="1" applyAlignment="1">
      <alignment horizontal="left"/>
    </xf>
    <xf numFmtId="0" fontId="12" fillId="19" borderId="71" xfId="0" applyFont="1" applyFill="1" applyBorder="1" applyAlignment="1">
      <alignment horizontal="center" vertical="center" wrapText="1"/>
    </xf>
    <xf numFmtId="0" fontId="12" fillId="19" borderId="63" xfId="0" applyFont="1" applyFill="1" applyBorder="1" applyAlignment="1">
      <alignment horizontal="center" vertical="center" wrapText="1"/>
    </xf>
    <xf numFmtId="0" fontId="12" fillId="19" borderId="64" xfId="0" applyFont="1" applyFill="1" applyBorder="1" applyAlignment="1">
      <alignment horizontal="center" vertical="center" wrapText="1"/>
    </xf>
    <xf numFmtId="0" fontId="12" fillId="19" borderId="67"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19" borderId="66" xfId="0" applyFont="1" applyFill="1" applyBorder="1" applyAlignment="1">
      <alignment horizontal="center" vertical="center" wrapText="1"/>
    </xf>
    <xf numFmtId="0" fontId="21" fillId="5" borderId="54" xfId="0" applyFont="1" applyFill="1" applyBorder="1" applyAlignment="1">
      <alignment horizontal="center"/>
    </xf>
    <xf numFmtId="0" fontId="21" fillId="5" borderId="56" xfId="0" applyFont="1" applyFill="1" applyBorder="1" applyAlignment="1">
      <alignment horizontal="center"/>
    </xf>
    <xf numFmtId="0" fontId="21" fillId="5" borderId="55" xfId="0" applyFont="1" applyFill="1"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0" fillId="0" borderId="50" xfId="0" applyBorder="1" applyAlignment="1">
      <alignment horizontal="center"/>
    </xf>
    <xf numFmtId="0" fontId="0" fillId="0" borderId="54" xfId="0" applyBorder="1" applyAlignment="1">
      <alignment horizontal="center"/>
    </xf>
    <xf numFmtId="0" fontId="0" fillId="0" borderId="56" xfId="0" applyBorder="1" applyAlignment="1">
      <alignment horizontal="center"/>
    </xf>
    <xf numFmtId="0" fontId="0" fillId="0" borderId="55"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43" xfId="0" applyBorder="1" applyAlignment="1">
      <alignment horizontal="center"/>
    </xf>
    <xf numFmtId="0" fontId="0" fillId="0" borderId="6" xfId="0" applyBorder="1" applyAlignment="1">
      <alignment horizontal="center"/>
    </xf>
    <xf numFmtId="0" fontId="0" fillId="0" borderId="42" xfId="0" applyBorder="1" applyAlignment="1">
      <alignment horizontal="center"/>
    </xf>
    <xf numFmtId="0" fontId="0" fillId="5" borderId="54" xfId="0" applyFill="1" applyBorder="1" applyAlignment="1">
      <alignment horizontal="center" vertical="center" wrapText="1"/>
    </xf>
    <xf numFmtId="0" fontId="0" fillId="5" borderId="56" xfId="0" applyFill="1" applyBorder="1" applyAlignment="1">
      <alignment horizontal="center" vertical="center" wrapText="1"/>
    </xf>
    <xf numFmtId="0" fontId="0" fillId="5" borderId="55" xfId="0" applyFill="1" applyBorder="1" applyAlignment="1">
      <alignment horizontal="center" vertical="center" wrapText="1"/>
    </xf>
    <xf numFmtId="0" fontId="0" fillId="20" borderId="46" xfId="0" applyFill="1" applyBorder="1" applyAlignment="1">
      <alignment horizontal="center"/>
    </xf>
    <xf numFmtId="0" fontId="0" fillId="20" borderId="36" xfId="0" applyFill="1" applyBorder="1" applyAlignment="1">
      <alignment horizontal="center"/>
    </xf>
    <xf numFmtId="0" fontId="0" fillId="25" borderId="46" xfId="0" applyFill="1" applyBorder="1" applyAlignment="1">
      <alignment horizontal="center"/>
    </xf>
    <xf numFmtId="0" fontId="0" fillId="25" borderId="36" xfId="0" applyFill="1" applyBorder="1" applyAlignment="1">
      <alignment horizontal="center"/>
    </xf>
    <xf numFmtId="0" fontId="0" fillId="0" borderId="15" xfId="0" applyBorder="1" applyAlignment="1">
      <alignment horizontal="center"/>
    </xf>
    <xf numFmtId="0" fontId="0" fillId="0" borderId="3" xfId="0" applyBorder="1" applyAlignment="1">
      <alignment horizontal="center"/>
    </xf>
    <xf numFmtId="0" fontId="0" fillId="0" borderId="16" xfId="0" applyBorder="1" applyAlignment="1">
      <alignment horizontal="center"/>
    </xf>
    <xf numFmtId="0" fontId="0" fillId="23" borderId="46" xfId="0" applyFill="1" applyBorder="1" applyAlignment="1">
      <alignment horizontal="center"/>
    </xf>
    <xf numFmtId="0" fontId="0" fillId="23" borderId="36" xfId="0" applyFill="1" applyBorder="1" applyAlignment="1">
      <alignment horizontal="center"/>
    </xf>
    <xf numFmtId="0" fontId="0" fillId="24" borderId="25" xfId="0" applyFill="1" applyBorder="1" applyAlignment="1">
      <alignment horizontal="center"/>
    </xf>
    <xf numFmtId="0" fontId="0" fillId="24" borderId="37" xfId="0" applyFill="1" applyBorder="1" applyAlignment="1">
      <alignment horizontal="center"/>
    </xf>
    <xf numFmtId="0" fontId="32" fillId="0" borderId="54"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52" xfId="0" applyFont="1" applyBorder="1" applyAlignment="1">
      <alignment horizontal="center" vertical="center" wrapText="1"/>
    </xf>
    <xf numFmtId="0" fontId="32" fillId="0" borderId="0" xfId="0" applyFont="1" applyAlignment="1">
      <alignment horizontal="center" vertical="center" wrapText="1"/>
    </xf>
    <xf numFmtId="0" fontId="32" fillId="0" borderId="53" xfId="0" applyFont="1" applyBorder="1" applyAlignment="1">
      <alignment horizontal="center" vertical="center" wrapText="1"/>
    </xf>
    <xf numFmtId="0" fontId="0" fillId="25" borderId="54" xfId="0" applyFill="1" applyBorder="1" applyAlignment="1">
      <alignment horizontal="center" vertical="center" wrapText="1"/>
    </xf>
    <xf numFmtId="0" fontId="0" fillId="25" borderId="56" xfId="0" applyFill="1" applyBorder="1" applyAlignment="1">
      <alignment horizontal="center" vertical="center" wrapText="1"/>
    </xf>
    <xf numFmtId="0" fontId="0" fillId="25" borderId="55" xfId="0" applyFill="1" applyBorder="1" applyAlignment="1">
      <alignment horizontal="center" vertical="center" wrapText="1"/>
    </xf>
    <xf numFmtId="0" fontId="0" fillId="25" borderId="52" xfId="0" applyFill="1" applyBorder="1" applyAlignment="1">
      <alignment horizontal="center" vertical="center" wrapText="1"/>
    </xf>
    <xf numFmtId="0" fontId="0" fillId="25" borderId="0" xfId="0" applyFill="1" applyAlignment="1">
      <alignment horizontal="center" vertical="center" wrapText="1"/>
    </xf>
    <xf numFmtId="0" fontId="0" fillId="25" borderId="53" xfId="0" applyFill="1" applyBorder="1" applyAlignment="1">
      <alignment horizontal="center" vertical="center" wrapText="1"/>
    </xf>
    <xf numFmtId="0" fontId="0" fillId="25" borderId="57" xfId="0" applyFill="1" applyBorder="1" applyAlignment="1">
      <alignment horizontal="center" vertical="center" wrapText="1"/>
    </xf>
    <xf numFmtId="0" fontId="0" fillId="25" borderId="58" xfId="0" applyFill="1" applyBorder="1" applyAlignment="1">
      <alignment horizontal="center" vertical="center" wrapText="1"/>
    </xf>
    <xf numFmtId="0" fontId="0" fillId="25" borderId="59" xfId="0" applyFill="1" applyBorder="1" applyAlignment="1">
      <alignment horizontal="center" vertical="center" wrapText="1"/>
    </xf>
    <xf numFmtId="0" fontId="0" fillId="25" borderId="15" xfId="0" applyFill="1" applyBorder="1" applyAlignment="1">
      <alignment horizontal="center"/>
    </xf>
    <xf numFmtId="0" fontId="0" fillId="25" borderId="4" xfId="0" applyFill="1" applyBorder="1" applyAlignment="1">
      <alignment horizontal="center"/>
    </xf>
    <xf numFmtId="0" fontId="0" fillId="25" borderId="25" xfId="0" applyFill="1" applyBorder="1" applyAlignment="1">
      <alignment horizontal="center"/>
    </xf>
    <xf numFmtId="0" fontId="0" fillId="25" borderId="37" xfId="0" applyFill="1" applyBorder="1" applyAlignment="1">
      <alignment horizontal="center"/>
    </xf>
    <xf numFmtId="0" fontId="28" fillId="0" borderId="0" xfId="0" applyFont="1" applyAlignment="1">
      <alignment horizontal="right"/>
    </xf>
    <xf numFmtId="0" fontId="28" fillId="0" borderId="0" xfId="0" applyFont="1" applyAlignment="1">
      <alignment horizontal="left"/>
    </xf>
    <xf numFmtId="0" fontId="21" fillId="5" borderId="57" xfId="0" applyFont="1" applyFill="1" applyBorder="1" applyAlignment="1">
      <alignment horizontal="center" vertical="center"/>
    </xf>
    <xf numFmtId="0" fontId="21" fillId="5" borderId="58" xfId="0" applyFont="1" applyFill="1" applyBorder="1" applyAlignment="1">
      <alignment horizontal="center" vertical="center"/>
    </xf>
    <xf numFmtId="0" fontId="21" fillId="5" borderId="59" xfId="0" applyFont="1" applyFill="1" applyBorder="1" applyAlignment="1">
      <alignment horizontal="center" vertical="center"/>
    </xf>
    <xf numFmtId="0" fontId="0" fillId="21" borderId="46" xfId="0" applyFill="1" applyBorder="1" applyAlignment="1">
      <alignment horizontal="center"/>
    </xf>
    <xf numFmtId="0" fontId="0" fillId="21" borderId="36" xfId="0" applyFill="1" applyBorder="1" applyAlignment="1">
      <alignment horizontal="center"/>
    </xf>
    <xf numFmtId="0" fontId="0" fillId="7" borderId="21" xfId="0" applyFill="1" applyBorder="1" applyAlignment="1">
      <alignment horizontal="center" vertical="center" wrapText="1"/>
    </xf>
    <xf numFmtId="0" fontId="0" fillId="7" borderId="34" xfId="0" applyFill="1" applyBorder="1" applyAlignment="1">
      <alignment horizontal="center" vertical="center" wrapText="1"/>
    </xf>
    <xf numFmtId="0" fontId="0" fillId="7" borderId="23" xfId="0" applyFill="1" applyBorder="1" applyAlignment="1">
      <alignment horizontal="center" vertical="center" wrapText="1"/>
    </xf>
    <xf numFmtId="0" fontId="0" fillId="7" borderId="29" xfId="0" applyFill="1" applyBorder="1" applyAlignment="1">
      <alignment horizontal="center" vertical="center" wrapText="1"/>
    </xf>
    <xf numFmtId="0" fontId="0" fillId="7" borderId="34" xfId="0" applyFill="1" applyBorder="1" applyAlignment="1">
      <alignment horizontal="center" vertical="center"/>
    </xf>
    <xf numFmtId="0" fontId="0" fillId="7" borderId="29" xfId="0" applyFill="1" applyBorder="1" applyAlignment="1">
      <alignment horizontal="center" vertical="center"/>
    </xf>
    <xf numFmtId="0" fontId="0" fillId="7" borderId="26" xfId="0" applyFill="1" applyBorder="1" applyAlignment="1">
      <alignment horizontal="center" vertical="center"/>
    </xf>
    <xf numFmtId="0" fontId="0" fillId="7" borderId="35" xfId="0" applyFill="1" applyBorder="1" applyAlignment="1">
      <alignment horizontal="center" vertical="center"/>
    </xf>
    <xf numFmtId="0" fontId="0" fillId="7" borderId="21" xfId="0" applyFill="1" applyBorder="1" applyAlignment="1">
      <alignment horizontal="center"/>
    </xf>
    <xf numFmtId="0" fontId="0" fillId="7" borderId="34" xfId="0" applyFill="1" applyBorder="1" applyAlignment="1">
      <alignment horizontal="center"/>
    </xf>
    <xf numFmtId="0" fontId="0" fillId="20" borderId="43" xfId="0" applyFill="1" applyBorder="1" applyAlignment="1">
      <alignment horizontal="center" vertical="center" wrapText="1"/>
    </xf>
    <xf numFmtId="0" fontId="0" fillId="20" borderId="7" xfId="0" applyFill="1" applyBorder="1" applyAlignment="1">
      <alignment horizontal="center" vertical="center" wrapText="1"/>
    </xf>
    <xf numFmtId="0" fontId="0" fillId="21" borderId="21" xfId="0" applyFill="1" applyBorder="1" applyAlignment="1">
      <alignment horizontal="center" vertical="center" wrapText="1"/>
    </xf>
    <xf numFmtId="0" fontId="0" fillId="21" borderId="34" xfId="0" applyFill="1" applyBorder="1" applyAlignment="1">
      <alignment horizontal="center" vertical="center" wrapText="1"/>
    </xf>
    <xf numFmtId="0" fontId="0" fillId="21" borderId="11" xfId="0" applyFill="1" applyBorder="1" applyAlignment="1">
      <alignment horizontal="center" vertical="center" wrapText="1"/>
    </xf>
    <xf numFmtId="0" fontId="0" fillId="21" borderId="1" xfId="0" applyFill="1" applyBorder="1" applyAlignment="1">
      <alignment horizontal="center" vertical="center" wrapText="1"/>
    </xf>
    <xf numFmtId="0" fontId="0" fillId="21" borderId="32" xfId="0" applyFill="1" applyBorder="1" applyAlignment="1">
      <alignment horizontal="center"/>
    </xf>
    <xf numFmtId="0" fontId="0" fillId="21" borderId="51" xfId="0" applyFill="1" applyBorder="1" applyAlignment="1">
      <alignment horizontal="center"/>
    </xf>
    <xf numFmtId="0" fontId="0" fillId="21" borderId="1" xfId="0" applyFill="1" applyBorder="1" applyAlignment="1">
      <alignment horizontal="center" wrapText="1"/>
    </xf>
    <xf numFmtId="0" fontId="0" fillId="21" borderId="2" xfId="0" applyFill="1" applyBorder="1" applyAlignment="1">
      <alignment horizontal="center" wrapText="1"/>
    </xf>
    <xf numFmtId="0" fontId="0" fillId="21" borderId="51" xfId="0" applyFill="1" applyBorder="1" applyAlignment="1">
      <alignment horizontal="center" wrapText="1"/>
    </xf>
    <xf numFmtId="0" fontId="0" fillId="21" borderId="5" xfId="0" applyFill="1" applyBorder="1" applyAlignment="1">
      <alignment horizontal="center" wrapText="1"/>
    </xf>
    <xf numFmtId="0" fontId="0" fillId="22" borderId="21" xfId="0" applyFill="1" applyBorder="1" applyAlignment="1">
      <alignment horizontal="center" vertical="center" wrapText="1"/>
    </xf>
    <xf numFmtId="0" fontId="0" fillId="22" borderId="34" xfId="0" applyFill="1" applyBorder="1" applyAlignment="1">
      <alignment horizontal="center" vertical="center" wrapText="1"/>
    </xf>
    <xf numFmtId="0" fontId="0" fillId="22" borderId="11" xfId="0" applyFill="1" applyBorder="1" applyAlignment="1">
      <alignment horizontal="center" vertical="center" wrapText="1"/>
    </xf>
    <xf numFmtId="0" fontId="0" fillId="22" borderId="1" xfId="0" applyFill="1" applyBorder="1" applyAlignment="1">
      <alignment horizontal="center" vertical="center" wrapText="1"/>
    </xf>
    <xf numFmtId="0" fontId="0" fillId="22" borderId="1" xfId="0" applyFill="1" applyBorder="1" applyAlignment="1">
      <alignment horizontal="center" wrapText="1"/>
    </xf>
    <xf numFmtId="0" fontId="0" fillId="22" borderId="2" xfId="0" applyFill="1" applyBorder="1" applyAlignment="1">
      <alignment horizontal="center" wrapText="1"/>
    </xf>
    <xf numFmtId="0" fontId="0" fillId="22" borderId="51" xfId="0" applyFill="1" applyBorder="1" applyAlignment="1">
      <alignment horizontal="center" wrapText="1"/>
    </xf>
    <xf numFmtId="0" fontId="0" fillId="22" borderId="5" xfId="0" applyFill="1" applyBorder="1" applyAlignment="1">
      <alignment horizontal="center" wrapText="1"/>
    </xf>
    <xf numFmtId="0" fontId="0" fillId="22" borderId="32" xfId="0" applyFill="1" applyBorder="1" applyAlignment="1">
      <alignment horizontal="center"/>
    </xf>
    <xf numFmtId="0" fontId="0" fillId="22" borderId="51" xfId="0" applyFill="1" applyBorder="1" applyAlignment="1">
      <alignment horizontal="center"/>
    </xf>
    <xf numFmtId="0" fontId="0" fillId="20" borderId="54" xfId="0" applyFill="1" applyBorder="1" applyAlignment="1">
      <alignment horizontal="center" vertical="center" wrapText="1"/>
    </xf>
    <xf numFmtId="0" fontId="0" fillId="20" borderId="72" xfId="0" applyFill="1" applyBorder="1" applyAlignment="1">
      <alignment horizontal="center" vertical="center" wrapText="1"/>
    </xf>
    <xf numFmtId="0" fontId="0" fillId="20" borderId="45" xfId="0" applyFill="1" applyBorder="1" applyAlignment="1">
      <alignment horizontal="center" vertical="center" wrapText="1"/>
    </xf>
    <xf numFmtId="0" fontId="0" fillId="20" borderId="10" xfId="0" applyFill="1" applyBorder="1" applyAlignment="1">
      <alignment horizontal="center" vertical="center" wrapText="1"/>
    </xf>
    <xf numFmtId="0" fontId="0" fillId="20" borderId="1" xfId="0" applyFill="1" applyBorder="1" applyAlignment="1">
      <alignment horizontal="center" vertical="center" wrapText="1"/>
    </xf>
    <xf numFmtId="0" fontId="0" fillId="20" borderId="2" xfId="0" applyFill="1" applyBorder="1" applyAlignment="1">
      <alignment horizontal="center" vertical="center" wrapText="1"/>
    </xf>
    <xf numFmtId="0" fontId="0" fillId="20" borderId="51" xfId="0" applyFill="1" applyBorder="1" applyAlignment="1">
      <alignment horizontal="center" vertical="center" wrapText="1"/>
    </xf>
    <xf numFmtId="0" fontId="0" fillId="20" borderId="5" xfId="0" applyFill="1" applyBorder="1" applyAlignment="1">
      <alignment horizontal="center" vertical="center" wrapText="1"/>
    </xf>
    <xf numFmtId="0" fontId="0" fillId="22" borderId="46" xfId="0" applyFill="1" applyBorder="1" applyAlignment="1">
      <alignment horizontal="center"/>
    </xf>
    <xf numFmtId="0" fontId="0" fillId="22" borderId="36" xfId="0" applyFill="1" applyBorder="1" applyAlignment="1">
      <alignment horizontal="center"/>
    </xf>
    <xf numFmtId="0" fontId="21" fillId="5" borderId="30" xfId="0" applyFont="1" applyFill="1" applyBorder="1" applyAlignment="1">
      <alignment horizontal="center" vertical="center" wrapText="1"/>
    </xf>
    <xf numFmtId="0" fontId="21" fillId="5" borderId="73" xfId="0" applyFont="1" applyFill="1" applyBorder="1" applyAlignment="1">
      <alignment horizontal="center" vertical="center" wrapText="1"/>
    </xf>
    <xf numFmtId="0" fontId="21" fillId="5" borderId="31" xfId="0" applyFont="1" applyFill="1" applyBorder="1" applyAlignment="1">
      <alignment horizontal="center" vertical="center" wrapText="1"/>
    </xf>
    <xf numFmtId="0" fontId="0" fillId="9" borderId="21" xfId="0" applyFill="1" applyBorder="1" applyAlignment="1">
      <alignment horizontal="center" vertical="center" wrapText="1"/>
    </xf>
    <xf numFmtId="0" fontId="0" fillId="9" borderId="34"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1" xfId="0" applyFill="1" applyBorder="1" applyAlignment="1">
      <alignment horizontal="center" vertical="center" wrapText="1"/>
    </xf>
    <xf numFmtId="0" fontId="0" fillId="9" borderId="1" xfId="0" applyFill="1" applyBorder="1" applyAlignment="1">
      <alignment horizontal="center" wrapText="1"/>
    </xf>
    <xf numFmtId="0" fontId="0" fillId="9" borderId="2" xfId="0" applyFill="1" applyBorder="1" applyAlignment="1">
      <alignment horizontal="center" wrapText="1"/>
    </xf>
    <xf numFmtId="0" fontId="0" fillId="9" borderId="51" xfId="0" applyFill="1" applyBorder="1" applyAlignment="1">
      <alignment horizontal="center" wrapText="1"/>
    </xf>
    <xf numFmtId="0" fontId="0" fillId="9" borderId="5" xfId="0" applyFill="1" applyBorder="1" applyAlignment="1">
      <alignment horizontal="center" wrapText="1"/>
    </xf>
    <xf numFmtId="0" fontId="0" fillId="9" borderId="32" xfId="0" applyFill="1" applyBorder="1" applyAlignment="1">
      <alignment horizontal="center"/>
    </xf>
    <xf numFmtId="0" fontId="0" fillId="9" borderId="51" xfId="0" applyFill="1" applyBorder="1" applyAlignment="1">
      <alignment horizontal="center"/>
    </xf>
    <xf numFmtId="0" fontId="12" fillId="23" borderId="21" xfId="0" applyFont="1" applyFill="1" applyBorder="1" applyAlignment="1">
      <alignment horizontal="center" vertical="center" wrapText="1"/>
    </xf>
    <xf numFmtId="0" fontId="12" fillId="23" borderId="34" xfId="0" applyFont="1" applyFill="1" applyBorder="1" applyAlignment="1">
      <alignment horizontal="center" vertical="center" wrapText="1"/>
    </xf>
    <xf numFmtId="0" fontId="12" fillId="23" borderId="26" xfId="0" applyFont="1" applyFill="1" applyBorder="1" applyAlignment="1">
      <alignment horizontal="center" vertical="center" wrapText="1"/>
    </xf>
    <xf numFmtId="0" fontId="12" fillId="23" borderId="11" xfId="0" applyFont="1" applyFill="1" applyBorder="1" applyAlignment="1">
      <alignment horizontal="center" vertical="center" wrapText="1"/>
    </xf>
    <xf numFmtId="0" fontId="12" fillId="23" borderId="1" xfId="0" applyFont="1" applyFill="1" applyBorder="1" applyAlignment="1">
      <alignment horizontal="center" vertical="center" wrapText="1"/>
    </xf>
    <xf numFmtId="0" fontId="12" fillId="23" borderId="2" xfId="0" applyFont="1" applyFill="1" applyBorder="1" applyAlignment="1">
      <alignment horizontal="center" vertical="center" wrapText="1"/>
    </xf>
    <xf numFmtId="0" fontId="12" fillId="24" borderId="1" xfId="0" applyFont="1" applyFill="1" applyBorder="1" applyAlignment="1">
      <alignment horizontal="center" vertical="center"/>
    </xf>
    <xf numFmtId="0" fontId="12" fillId="24" borderId="2" xfId="0" applyFont="1" applyFill="1" applyBorder="1" applyAlignment="1">
      <alignment horizontal="center" vertical="center"/>
    </xf>
    <xf numFmtId="0" fontId="0" fillId="23" borderId="15" xfId="0" applyFill="1" applyBorder="1" applyAlignment="1">
      <alignment horizontal="center"/>
    </xf>
    <xf numFmtId="0" fontId="0" fillId="23" borderId="4" xfId="0" applyFill="1" applyBorder="1" applyAlignment="1">
      <alignment horizontal="center"/>
    </xf>
    <xf numFmtId="0" fontId="0" fillId="9" borderId="46" xfId="0" applyFill="1" applyBorder="1" applyAlignment="1">
      <alignment horizontal="center"/>
    </xf>
    <xf numFmtId="0" fontId="0" fillId="9" borderId="36" xfId="0" applyFill="1" applyBorder="1" applyAlignment="1">
      <alignment horizontal="center"/>
    </xf>
    <xf numFmtId="0" fontId="0" fillId="9" borderId="15" xfId="0" applyFill="1" applyBorder="1" applyAlignment="1">
      <alignment horizontal="center"/>
    </xf>
    <xf numFmtId="0" fontId="0" fillId="9" borderId="4" xfId="0" applyFill="1" applyBorder="1" applyAlignment="1">
      <alignment horizontal="center"/>
    </xf>
  </cellXfs>
  <cellStyles count="2">
    <cellStyle name="Monétaire" xfId="1" builtinId="4"/>
    <cellStyle name="Normal" xfId="0" builtinId="0"/>
  </cellStyles>
  <dxfs count="0"/>
  <tableStyles count="0" defaultTableStyle="TableStyleMedium2" defaultPivotStyle="PivotStyleLight16"/>
  <colors>
    <mruColors>
      <color rgb="FFFFFF66"/>
      <color rgb="FF66FF66"/>
      <color rgb="FFFFFFCC"/>
      <color rgb="FFFF9999"/>
      <color rgb="FF6699FF"/>
      <color rgb="FFFF66CC"/>
      <color rgb="FF99CC00"/>
      <color rgb="FF66CCFF"/>
      <color rgb="FFFFFF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19</xdr:col>
      <xdr:colOff>117230</xdr:colOff>
      <xdr:row>1</xdr:row>
      <xdr:rowOff>87924</xdr:rowOff>
    </xdr:from>
    <xdr:to>
      <xdr:col>22</xdr:col>
      <xdr:colOff>153865</xdr:colOff>
      <xdr:row>5</xdr:row>
      <xdr:rowOff>125145</xdr:rowOff>
    </xdr:to>
    <xdr:pic>
      <xdr:nvPicPr>
        <xdr:cNvPr id="2" name="Image 1" descr="Logo rond v10.jpg">
          <a:extLst>
            <a:ext uri="{FF2B5EF4-FFF2-40B4-BE49-F238E27FC236}">
              <a16:creationId xmlns:a16="http://schemas.microsoft.com/office/drawing/2014/main" id="{85196303-16BA-4CCF-8D7C-F0C8C0585230}"/>
            </a:ext>
          </a:extLst>
        </xdr:cNvPr>
        <xdr:cNvPicPr>
          <a:picLocks noChangeAspect="1"/>
        </xdr:cNvPicPr>
      </xdr:nvPicPr>
      <xdr:blipFill>
        <a:blip xmlns:r="http://schemas.openxmlformats.org/officeDocument/2006/relationships" r:embed="rId1" cstate="print"/>
        <a:stretch>
          <a:fillRect/>
        </a:stretch>
      </xdr:blipFill>
      <xdr:spPr>
        <a:xfrm>
          <a:off x="3614810" y="491784"/>
          <a:ext cx="791015" cy="783981"/>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F11F-3AFE-464D-96B6-6FBDE132DCB6}">
  <sheetPr>
    <pageSetUpPr fitToPage="1"/>
  </sheetPr>
  <dimension ref="A1:Z34"/>
  <sheetViews>
    <sheetView topLeftCell="A19" zoomScale="120" zoomScaleNormal="120" workbookViewId="0">
      <selection activeCell="T34" sqref="T34"/>
    </sheetView>
  </sheetViews>
  <sheetFormatPr baseColWidth="10" defaultRowHeight="14.4" x14ac:dyDescent="0.3"/>
  <cols>
    <col min="1" max="33" width="5.77734375" customWidth="1"/>
  </cols>
  <sheetData>
    <row r="1" spans="1:26" ht="33.6" x14ac:dyDescent="0.65">
      <c r="A1" s="398" t="s">
        <v>106</v>
      </c>
      <c r="B1" s="398"/>
      <c r="C1" s="398"/>
      <c r="D1" s="398"/>
      <c r="E1" s="398"/>
      <c r="F1" s="398"/>
      <c r="G1" s="398"/>
      <c r="H1" s="398"/>
      <c r="I1" s="398"/>
      <c r="J1" s="398"/>
      <c r="K1" s="398"/>
      <c r="L1" s="398"/>
      <c r="M1" s="398"/>
      <c r="N1" s="398"/>
      <c r="O1" s="398"/>
      <c r="P1" s="398"/>
      <c r="Q1" s="399">
        <v>2026</v>
      </c>
      <c r="R1" s="399"/>
      <c r="S1" s="400">
        <f>-Q1-1</f>
        <v>-2027</v>
      </c>
      <c r="T1" s="400"/>
      <c r="U1" s="400"/>
    </row>
    <row r="2" spans="1:26" ht="15" thickBot="1" x14ac:dyDescent="0.35"/>
    <row r="3" spans="1:26" ht="21.6" thickTop="1" x14ac:dyDescent="0.4">
      <c r="A3" s="302" t="s">
        <v>25</v>
      </c>
      <c r="B3" s="303"/>
      <c r="C3" s="303"/>
      <c r="D3" s="303"/>
      <c r="E3" s="303"/>
      <c r="F3" s="304"/>
      <c r="G3" s="313" t="s">
        <v>75</v>
      </c>
      <c r="H3" s="313"/>
      <c r="I3" s="313"/>
      <c r="J3" s="313"/>
      <c r="K3" s="362" t="s">
        <v>79</v>
      </c>
      <c r="L3" s="362"/>
      <c r="M3" s="362"/>
      <c r="N3" s="362"/>
      <c r="O3" s="362"/>
      <c r="P3" s="362"/>
      <c r="Q3" s="362"/>
      <c r="R3" s="362"/>
      <c r="S3" s="347" t="s">
        <v>83</v>
      </c>
      <c r="T3" s="347"/>
      <c r="U3" s="347"/>
      <c r="V3" s="347"/>
      <c r="W3" s="347"/>
      <c r="X3" s="347"/>
      <c r="Y3" s="347"/>
      <c r="Z3" s="348"/>
    </row>
    <row r="4" spans="1:26" ht="18" x14ac:dyDescent="0.35">
      <c r="A4" s="305"/>
      <c r="B4" s="306"/>
      <c r="C4" s="306"/>
      <c r="D4" s="306"/>
      <c r="E4" s="306"/>
      <c r="F4" s="307"/>
      <c r="G4" s="39">
        <f>Q1-4</f>
        <v>2022</v>
      </c>
      <c r="H4" s="40">
        <f>G4-1</f>
        <v>2021</v>
      </c>
      <c r="I4" s="39">
        <f>H4-1</f>
        <v>2020</v>
      </c>
      <c r="J4" s="40">
        <f>I4-1</f>
        <v>2019</v>
      </c>
      <c r="K4" s="363">
        <f>J4-1</f>
        <v>2018</v>
      </c>
      <c r="L4" s="363"/>
      <c r="M4" s="363"/>
      <c r="N4" s="363"/>
      <c r="O4" s="364">
        <f>K4-9</f>
        <v>2009</v>
      </c>
      <c r="P4" s="364"/>
      <c r="Q4" s="364"/>
      <c r="R4" s="364"/>
      <c r="S4" s="354" t="s">
        <v>82</v>
      </c>
      <c r="T4" s="354"/>
      <c r="U4" s="354"/>
      <c r="V4" s="354"/>
      <c r="W4" s="309">
        <f>O4-1</f>
        <v>2008</v>
      </c>
      <c r="X4" s="309"/>
      <c r="Y4" s="355" t="s">
        <v>40</v>
      </c>
      <c r="Z4" s="356"/>
    </row>
    <row r="5" spans="1:26" ht="18" x14ac:dyDescent="0.35">
      <c r="A5" s="328" t="s">
        <v>69</v>
      </c>
      <c r="B5" s="329"/>
      <c r="C5" s="329"/>
      <c r="D5" s="329"/>
      <c r="E5" s="329"/>
      <c r="F5" s="329"/>
      <c r="G5" s="314">
        <v>13</v>
      </c>
      <c r="H5" s="314"/>
      <c r="I5" s="314">
        <v>23</v>
      </c>
      <c r="J5" s="314"/>
      <c r="K5" s="314"/>
      <c r="L5" s="314"/>
      <c r="M5" s="314"/>
      <c r="N5" s="314"/>
      <c r="O5" s="314"/>
      <c r="P5" s="314"/>
      <c r="Q5" s="314"/>
      <c r="R5" s="314"/>
      <c r="S5" s="314">
        <v>33</v>
      </c>
      <c r="T5" s="314"/>
      <c r="U5" s="314"/>
      <c r="V5" s="314"/>
      <c r="W5" s="314"/>
      <c r="X5" s="314"/>
      <c r="Y5" s="314"/>
      <c r="Z5" s="353"/>
    </row>
    <row r="6" spans="1:26" ht="18" x14ac:dyDescent="0.35">
      <c r="A6" s="308" t="s">
        <v>25</v>
      </c>
      <c r="B6" s="309"/>
      <c r="C6" s="309"/>
      <c r="D6" s="309"/>
      <c r="E6" s="309"/>
      <c r="F6" s="309"/>
      <c r="G6" s="314">
        <v>157</v>
      </c>
      <c r="H6" s="314"/>
      <c r="I6" s="314"/>
      <c r="J6" s="314"/>
      <c r="K6" s="314"/>
      <c r="L6" s="314"/>
      <c r="M6" s="314"/>
      <c r="N6" s="314"/>
      <c r="O6" s="314"/>
      <c r="P6" s="314"/>
      <c r="Q6" s="314"/>
      <c r="R6" s="314"/>
      <c r="S6" s="314">
        <v>207</v>
      </c>
      <c r="T6" s="314"/>
      <c r="U6" s="314"/>
      <c r="V6" s="314"/>
      <c r="W6" s="314">
        <v>187</v>
      </c>
      <c r="X6" s="314"/>
      <c r="Y6" s="314">
        <v>77</v>
      </c>
      <c r="Z6" s="353"/>
    </row>
    <row r="7" spans="1:26" x14ac:dyDescent="0.3">
      <c r="A7" s="310" t="s">
        <v>70</v>
      </c>
      <c r="B7" s="311"/>
      <c r="C7" s="311"/>
      <c r="D7" s="311"/>
      <c r="E7" s="311"/>
      <c r="F7" s="311"/>
      <c r="G7" s="332" t="s">
        <v>9</v>
      </c>
      <c r="H7" s="332"/>
      <c r="I7" s="332"/>
      <c r="J7" s="332"/>
      <c r="K7" s="332"/>
      <c r="L7" s="332"/>
      <c r="M7" s="332"/>
      <c r="N7" s="332"/>
      <c r="O7" s="332"/>
      <c r="P7" s="332"/>
      <c r="Q7" s="332"/>
      <c r="R7" s="332"/>
      <c r="S7" s="332" t="s">
        <v>10</v>
      </c>
      <c r="T7" s="332"/>
      <c r="U7" s="332"/>
      <c r="V7" s="332"/>
      <c r="W7" s="317" t="s">
        <v>11</v>
      </c>
      <c r="X7" s="317"/>
      <c r="Y7" s="332" t="s">
        <v>23</v>
      </c>
      <c r="Z7" s="357"/>
    </row>
    <row r="8" spans="1:26" ht="18.600000000000001" thickBot="1" x14ac:dyDescent="0.4">
      <c r="A8" s="312" t="s">
        <v>71</v>
      </c>
      <c r="B8" s="299"/>
      <c r="C8" s="299"/>
      <c r="D8" s="299"/>
      <c r="E8" s="299"/>
      <c r="F8" s="299"/>
      <c r="G8" s="300">
        <f>G5+G6</f>
        <v>170</v>
      </c>
      <c r="H8" s="299"/>
      <c r="I8" s="300">
        <f>I5+G6</f>
        <v>180</v>
      </c>
      <c r="J8" s="299"/>
      <c r="K8" s="299"/>
      <c r="L8" s="299"/>
      <c r="M8" s="299"/>
      <c r="N8" s="299"/>
      <c r="O8" s="299"/>
      <c r="P8" s="299"/>
      <c r="Q8" s="299"/>
      <c r="R8" s="299"/>
      <c r="S8" s="300">
        <f>S6+S5</f>
        <v>240</v>
      </c>
      <c r="T8" s="300"/>
      <c r="U8" s="300"/>
      <c r="V8" s="300"/>
      <c r="W8" s="300">
        <f>W6+S5</f>
        <v>220</v>
      </c>
      <c r="X8" s="300"/>
      <c r="Y8" s="300">
        <f>S5+Y6</f>
        <v>110</v>
      </c>
      <c r="Z8" s="358"/>
    </row>
    <row r="9" spans="1:26" ht="15.6" thickTop="1" thickBot="1" x14ac:dyDescent="0.35">
      <c r="A9" s="340"/>
      <c r="B9" s="340"/>
      <c r="C9" s="340"/>
      <c r="D9" s="340"/>
      <c r="E9" s="340"/>
      <c r="F9" s="340"/>
      <c r="G9" s="340"/>
      <c r="H9" s="340"/>
      <c r="I9" s="340"/>
      <c r="J9" s="340"/>
      <c r="K9" s="340"/>
      <c r="L9" s="340"/>
      <c r="M9" s="340"/>
      <c r="N9" s="340"/>
      <c r="O9" s="340"/>
      <c r="P9" s="340"/>
      <c r="Q9" s="340"/>
      <c r="R9" s="340"/>
    </row>
    <row r="10" spans="1:26" ht="18.600000000000001" thickTop="1" x14ac:dyDescent="0.35">
      <c r="A10" s="325" t="s">
        <v>53</v>
      </c>
      <c r="B10" s="326"/>
      <c r="C10" s="326"/>
      <c r="D10" s="326"/>
      <c r="E10" s="326"/>
      <c r="F10" s="327"/>
      <c r="G10" s="333">
        <v>145</v>
      </c>
      <c r="H10" s="334"/>
      <c r="I10" s="334"/>
      <c r="J10" s="335"/>
      <c r="K10" s="382">
        <v>250</v>
      </c>
      <c r="L10" s="372"/>
      <c r="M10" s="372">
        <v>478</v>
      </c>
      <c r="N10" s="372"/>
      <c r="O10" s="372">
        <v>582</v>
      </c>
      <c r="P10" s="372"/>
      <c r="Q10" s="372">
        <v>686</v>
      </c>
      <c r="R10" s="373"/>
      <c r="S10" s="341">
        <v>317</v>
      </c>
      <c r="T10" s="342"/>
      <c r="U10" s="342">
        <v>613</v>
      </c>
      <c r="V10" s="359"/>
    </row>
    <row r="11" spans="1:26" x14ac:dyDescent="0.3">
      <c r="A11" s="322" t="s">
        <v>72</v>
      </c>
      <c r="B11" s="323"/>
      <c r="C11" s="323"/>
      <c r="D11" s="323"/>
      <c r="E11" s="323"/>
      <c r="F11" s="324"/>
      <c r="G11" s="336" t="s">
        <v>76</v>
      </c>
      <c r="H11" s="337"/>
      <c r="I11" s="337"/>
      <c r="J11" s="378"/>
      <c r="K11" s="336" t="s">
        <v>76</v>
      </c>
      <c r="L11" s="337"/>
      <c r="M11" s="330" t="s">
        <v>77</v>
      </c>
      <c r="N11" s="330"/>
      <c r="O11" s="371" t="s">
        <v>78</v>
      </c>
      <c r="P11" s="371"/>
      <c r="Q11" s="330" t="s">
        <v>80</v>
      </c>
      <c r="R11" s="374"/>
      <c r="S11" s="343" t="s">
        <v>81</v>
      </c>
      <c r="T11" s="344"/>
      <c r="U11" s="344" t="s">
        <v>78</v>
      </c>
      <c r="V11" s="360"/>
    </row>
    <row r="12" spans="1:26" x14ac:dyDescent="0.3">
      <c r="A12" s="319" t="s">
        <v>73</v>
      </c>
      <c r="B12" s="320"/>
      <c r="C12" s="320"/>
      <c r="D12" s="320"/>
      <c r="E12" s="320"/>
      <c r="F12" s="321"/>
      <c r="G12" s="379">
        <f>G10/30</f>
        <v>4.833333333333333</v>
      </c>
      <c r="H12" s="380"/>
      <c r="I12" s="380"/>
      <c r="J12" s="381"/>
      <c r="K12" s="338">
        <f>K10/30</f>
        <v>8.3333333333333339</v>
      </c>
      <c r="L12" s="339"/>
      <c r="M12" s="331">
        <f>M10/60</f>
        <v>7.9666666666666668</v>
      </c>
      <c r="N12" s="331"/>
      <c r="O12" s="365">
        <f>O10/75</f>
        <v>7.76</v>
      </c>
      <c r="P12" s="365"/>
      <c r="Q12" s="331">
        <f>Q10/90</f>
        <v>7.6222222222222218</v>
      </c>
      <c r="R12" s="375"/>
      <c r="S12" s="338">
        <f>S10/1.25/30</f>
        <v>8.4533333333333331</v>
      </c>
      <c r="T12" s="339"/>
      <c r="U12" s="339">
        <f>U10/1.25/60</f>
        <v>8.1733333333333338</v>
      </c>
      <c r="V12" s="361"/>
    </row>
    <row r="13" spans="1:26" x14ac:dyDescent="0.3">
      <c r="A13" s="316" t="s">
        <v>70</v>
      </c>
      <c r="B13" s="317"/>
      <c r="C13" s="317"/>
      <c r="D13" s="317"/>
      <c r="E13" s="317"/>
      <c r="F13" s="318"/>
      <c r="G13" s="345" t="s">
        <v>12</v>
      </c>
      <c r="H13" s="332"/>
      <c r="I13" s="332"/>
      <c r="J13" s="376"/>
      <c r="K13" s="345" t="s">
        <v>13</v>
      </c>
      <c r="L13" s="332"/>
      <c r="M13" s="332" t="s">
        <v>20</v>
      </c>
      <c r="N13" s="332"/>
      <c r="O13" s="332" t="s">
        <v>14</v>
      </c>
      <c r="P13" s="332"/>
      <c r="Q13" s="332" t="s">
        <v>15</v>
      </c>
      <c r="R13" s="376"/>
      <c r="S13" s="345" t="s">
        <v>16</v>
      </c>
      <c r="T13" s="332"/>
      <c r="U13" s="317" t="s">
        <v>113</v>
      </c>
      <c r="V13" s="346"/>
    </row>
    <row r="14" spans="1:26" ht="18.600000000000001" thickBot="1" x14ac:dyDescent="0.4">
      <c r="A14" s="312" t="s">
        <v>74</v>
      </c>
      <c r="B14" s="299"/>
      <c r="C14" s="299"/>
      <c r="D14" s="299"/>
      <c r="E14" s="299"/>
      <c r="F14" s="315"/>
      <c r="G14" s="298">
        <f>G5+G6+G10</f>
        <v>315</v>
      </c>
      <c r="H14" s="299"/>
      <c r="I14" s="300">
        <f>I5+G6+G10</f>
        <v>325</v>
      </c>
      <c r="J14" s="301"/>
      <c r="K14" s="298">
        <f>I5+G6+K10</f>
        <v>430</v>
      </c>
      <c r="L14" s="299"/>
      <c r="M14" s="300">
        <f>I5+G6+M10</f>
        <v>658</v>
      </c>
      <c r="N14" s="300"/>
      <c r="O14" s="300">
        <f>I5+G6+O10</f>
        <v>762</v>
      </c>
      <c r="P14" s="299"/>
      <c r="Q14" s="300">
        <f>I5+G6+Q10</f>
        <v>866</v>
      </c>
      <c r="R14" s="377"/>
      <c r="S14" s="298">
        <f>S8+S10</f>
        <v>557</v>
      </c>
      <c r="T14" s="300"/>
      <c r="U14" s="300">
        <f>S5+S6+U10</f>
        <v>853</v>
      </c>
      <c r="V14" s="358"/>
    </row>
    <row r="15" spans="1:26" ht="15.6" thickTop="1" thickBot="1" x14ac:dyDescent="0.35"/>
    <row r="16" spans="1:26" ht="18.600000000000001" thickTop="1" x14ac:dyDescent="0.3">
      <c r="A16" s="349" t="s">
        <v>84</v>
      </c>
      <c r="B16" s="349"/>
      <c r="C16" s="349"/>
      <c r="D16" s="350" t="s">
        <v>85</v>
      </c>
      <c r="E16" s="350"/>
      <c r="F16" s="350"/>
      <c r="G16" s="350"/>
      <c r="H16" s="350"/>
      <c r="I16" s="350"/>
      <c r="J16" s="350"/>
      <c r="K16" s="350"/>
      <c r="L16" s="350"/>
      <c r="M16" s="350"/>
      <c r="N16" s="351">
        <v>-20</v>
      </c>
      <c r="O16" s="352"/>
      <c r="W16" s="409" t="s">
        <v>110</v>
      </c>
      <c r="X16" s="410"/>
      <c r="Y16" s="410"/>
      <c r="Z16" s="411"/>
    </row>
    <row r="17" spans="1:26" ht="18" x14ac:dyDescent="0.35">
      <c r="A17" s="349"/>
      <c r="B17" s="349"/>
      <c r="C17" s="349"/>
      <c r="D17" s="366" t="s">
        <v>109</v>
      </c>
      <c r="E17" s="367"/>
      <c r="F17" s="367"/>
      <c r="G17" s="367"/>
      <c r="H17" s="367"/>
      <c r="I17" s="367"/>
      <c r="J17" s="367"/>
      <c r="K17" s="367"/>
      <c r="L17" s="368"/>
      <c r="M17" s="37" t="s">
        <v>16</v>
      </c>
      <c r="N17" s="351">
        <v>-45</v>
      </c>
      <c r="O17" s="351"/>
      <c r="P17" s="41"/>
      <c r="Q17" s="38" t="s">
        <v>17</v>
      </c>
      <c r="R17" s="351">
        <v>-100</v>
      </c>
      <c r="S17" s="351"/>
      <c r="W17" s="412"/>
      <c r="X17" s="413"/>
      <c r="Y17" s="413"/>
      <c r="Z17" s="414"/>
    </row>
    <row r="18" spans="1:26" ht="18" x14ac:dyDescent="0.35">
      <c r="A18" s="349"/>
      <c r="B18" s="349"/>
      <c r="C18" s="349"/>
      <c r="D18" s="401" t="s">
        <v>108</v>
      </c>
      <c r="E18" s="402"/>
      <c r="F18" s="402"/>
      <c r="G18" s="402"/>
      <c r="H18" s="402"/>
      <c r="I18" s="402"/>
      <c r="J18" s="402"/>
      <c r="K18" s="402"/>
      <c r="L18" s="402"/>
      <c r="M18" s="403"/>
      <c r="N18" s="36" t="s">
        <v>12</v>
      </c>
      <c r="O18" s="351">
        <v>-5</v>
      </c>
      <c r="P18" s="351"/>
      <c r="Q18" s="370" t="s">
        <v>87</v>
      </c>
      <c r="R18" s="370"/>
      <c r="S18" s="370"/>
      <c r="T18" s="351">
        <v>-10</v>
      </c>
      <c r="U18" s="351"/>
      <c r="W18" s="322" t="s">
        <v>111</v>
      </c>
      <c r="X18" s="323"/>
      <c r="Y18" s="323" t="s">
        <v>112</v>
      </c>
      <c r="Z18" s="383"/>
    </row>
    <row r="19" spans="1:26" ht="18" x14ac:dyDescent="0.35">
      <c r="A19" s="349"/>
      <c r="B19" s="349"/>
      <c r="C19" s="349"/>
      <c r="D19" s="401" t="s">
        <v>107</v>
      </c>
      <c r="E19" s="402"/>
      <c r="F19" s="402"/>
      <c r="G19" s="402"/>
      <c r="H19" s="402"/>
      <c r="I19" s="402"/>
      <c r="J19" s="402"/>
      <c r="K19" s="402"/>
      <c r="L19" s="402"/>
      <c r="M19" s="403"/>
      <c r="N19" s="36" t="s">
        <v>12</v>
      </c>
      <c r="O19" s="351">
        <v>-15</v>
      </c>
      <c r="P19" s="351"/>
      <c r="Q19" s="370" t="s">
        <v>87</v>
      </c>
      <c r="R19" s="370"/>
      <c r="S19" s="370"/>
      <c r="T19" s="351">
        <v>-20</v>
      </c>
      <c r="U19" s="351"/>
      <c r="W19" s="384">
        <v>70</v>
      </c>
      <c r="X19" s="385"/>
      <c r="Y19" s="386">
        <v>80</v>
      </c>
      <c r="Z19" s="387"/>
    </row>
    <row r="20" spans="1:26" ht="18.600000000000001" thickBot="1" x14ac:dyDescent="0.4">
      <c r="A20" s="349"/>
      <c r="B20" s="349"/>
      <c r="C20" s="349"/>
      <c r="D20" s="408" t="s">
        <v>86</v>
      </c>
      <c r="E20" s="408"/>
      <c r="F20" s="408"/>
      <c r="G20" s="408"/>
      <c r="H20" s="351">
        <v>-20</v>
      </c>
      <c r="I20" s="351"/>
      <c r="W20" s="388" t="s">
        <v>167</v>
      </c>
      <c r="X20" s="389"/>
      <c r="Y20" s="389"/>
      <c r="Z20" s="390"/>
    </row>
    <row r="21" spans="1:26" ht="15" thickTop="1" x14ac:dyDescent="0.3"/>
    <row r="22" spans="1:26" ht="18" x14ac:dyDescent="0.3">
      <c r="A22" s="393" t="s">
        <v>88</v>
      </c>
      <c r="B22" s="393"/>
      <c r="C22" s="393"/>
      <c r="D22" s="393"/>
      <c r="E22" s="393"/>
      <c r="F22" s="393"/>
      <c r="G22" s="350" t="s">
        <v>165</v>
      </c>
      <c r="H22" s="350"/>
      <c r="I22" s="350"/>
      <c r="J22" s="350"/>
      <c r="K22" s="350"/>
      <c r="L22" s="350"/>
      <c r="M22" s="350"/>
      <c r="N22" s="350"/>
      <c r="O22" s="350"/>
      <c r="P22" s="350"/>
      <c r="Q22" s="350"/>
      <c r="R22" s="350"/>
      <c r="S22" s="350"/>
      <c r="T22" s="350"/>
      <c r="U22" s="350"/>
      <c r="V22" s="350"/>
      <c r="W22" s="350"/>
      <c r="X22" s="350"/>
      <c r="Y22" s="351">
        <v>-40</v>
      </c>
      <c r="Z22" s="351"/>
    </row>
    <row r="23" spans="1:26" ht="18" customHeight="1" x14ac:dyDescent="0.3">
      <c r="A23" s="393" t="s">
        <v>89</v>
      </c>
      <c r="B23" s="393"/>
      <c r="C23" s="393"/>
      <c r="D23" s="393"/>
      <c r="E23" s="393"/>
      <c r="F23" s="393"/>
      <c r="G23" s="350" t="s">
        <v>90</v>
      </c>
      <c r="H23" s="350"/>
      <c r="I23" s="350"/>
      <c r="J23" s="350"/>
      <c r="K23" s="350"/>
      <c r="L23" s="350"/>
      <c r="M23" s="350"/>
      <c r="N23" s="350"/>
      <c r="O23" s="350"/>
      <c r="P23" s="350"/>
      <c r="Q23" s="350"/>
      <c r="R23" s="350"/>
      <c r="S23" s="350"/>
      <c r="T23" s="350"/>
      <c r="U23" s="350"/>
      <c r="V23" s="350"/>
      <c r="W23" s="350"/>
      <c r="X23" s="350"/>
      <c r="Y23" s="351">
        <v>-35</v>
      </c>
      <c r="Z23" s="351"/>
    </row>
    <row r="24" spans="1:26" ht="18" x14ac:dyDescent="0.3">
      <c r="A24" s="392" t="s">
        <v>91</v>
      </c>
      <c r="B24" s="392"/>
      <c r="C24" s="392"/>
      <c r="D24" s="392"/>
      <c r="E24" s="392"/>
      <c r="F24" s="392"/>
      <c r="G24" s="392"/>
      <c r="H24" s="392"/>
      <c r="I24" s="392"/>
      <c r="J24" s="392"/>
      <c r="K24" s="392"/>
      <c r="L24" s="392"/>
      <c r="M24" s="392"/>
      <c r="N24" s="392"/>
      <c r="O24" s="392"/>
      <c r="P24" s="392"/>
      <c r="Q24" s="392"/>
      <c r="R24" s="392"/>
      <c r="S24" s="392"/>
      <c r="T24" s="392"/>
      <c r="U24" s="392"/>
      <c r="V24" s="392"/>
      <c r="W24" s="392"/>
      <c r="X24" s="392"/>
      <c r="Y24" s="392"/>
      <c r="Z24" s="392"/>
    </row>
    <row r="26" spans="1:26" x14ac:dyDescent="0.3">
      <c r="C26" s="407" t="s">
        <v>92</v>
      </c>
      <c r="D26" s="407"/>
      <c r="E26" s="407"/>
      <c r="F26" s="407"/>
      <c r="G26" s="407"/>
      <c r="H26" s="407"/>
      <c r="I26" s="395" t="s">
        <v>53</v>
      </c>
      <c r="J26" s="395"/>
      <c r="K26" s="395"/>
      <c r="L26" s="395"/>
      <c r="M26" s="395"/>
      <c r="N26" s="395"/>
      <c r="O26" s="395"/>
      <c r="P26" s="395"/>
      <c r="Q26" s="395"/>
      <c r="R26" s="395"/>
      <c r="S26" s="395"/>
    </row>
    <row r="27" spans="1:26" ht="14.4" customHeight="1" x14ac:dyDescent="0.3">
      <c r="A27" s="391" t="s">
        <v>93</v>
      </c>
      <c r="B27" s="391"/>
      <c r="C27" s="34" t="s">
        <v>9</v>
      </c>
      <c r="D27" s="369" t="s">
        <v>99</v>
      </c>
      <c r="E27" s="369"/>
      <c r="F27" s="369"/>
      <c r="G27" s="369"/>
      <c r="H27" s="369"/>
      <c r="I27" s="395" t="s">
        <v>37</v>
      </c>
      <c r="J27" s="395"/>
      <c r="K27" s="395"/>
      <c r="L27" s="395"/>
      <c r="M27" s="395"/>
      <c r="N27" s="395"/>
      <c r="O27" s="395" t="s">
        <v>38</v>
      </c>
      <c r="P27" s="395"/>
      <c r="Q27" s="395"/>
      <c r="R27" s="395"/>
      <c r="S27" s="395"/>
      <c r="V27" s="340" t="e" vm="1">
        <v>#VALUE!</v>
      </c>
      <c r="W27" s="340"/>
      <c r="X27" s="340"/>
    </row>
    <row r="28" spans="1:26" x14ac:dyDescent="0.3">
      <c r="A28" s="391"/>
      <c r="B28" s="391"/>
      <c r="C28" s="34" t="s">
        <v>10</v>
      </c>
      <c r="D28" s="369" t="s">
        <v>100</v>
      </c>
      <c r="E28" s="369"/>
      <c r="F28" s="369"/>
      <c r="G28" s="369"/>
      <c r="H28" s="369"/>
      <c r="I28" s="332" t="s">
        <v>12</v>
      </c>
      <c r="J28" s="332"/>
      <c r="K28" s="394" t="s">
        <v>94</v>
      </c>
      <c r="L28" s="394"/>
      <c r="M28" s="394"/>
      <c r="N28" s="394"/>
      <c r="O28" s="406"/>
      <c r="P28" s="406"/>
      <c r="Q28" s="406"/>
      <c r="R28" s="406"/>
      <c r="S28" s="406"/>
      <c r="V28" s="340"/>
      <c r="W28" s="340"/>
      <c r="X28" s="340"/>
    </row>
    <row r="29" spans="1:26" x14ac:dyDescent="0.3">
      <c r="A29" s="391"/>
      <c r="B29" s="391"/>
      <c r="C29" s="34" t="s">
        <v>11</v>
      </c>
      <c r="D29" s="369" t="s">
        <v>101</v>
      </c>
      <c r="E29" s="369"/>
      <c r="F29" s="369"/>
      <c r="G29" s="369"/>
      <c r="H29" s="369"/>
      <c r="I29" s="332" t="s">
        <v>13</v>
      </c>
      <c r="J29" s="332"/>
      <c r="K29" s="394" t="s">
        <v>95</v>
      </c>
      <c r="L29" s="394"/>
      <c r="M29" s="394"/>
      <c r="N29" s="394"/>
      <c r="O29" s="35" t="s">
        <v>16</v>
      </c>
      <c r="P29" s="404" t="s">
        <v>96</v>
      </c>
      <c r="Q29" s="404"/>
      <c r="R29" s="404"/>
      <c r="S29" s="404"/>
      <c r="V29" s="340"/>
      <c r="W29" s="340"/>
      <c r="X29" s="340"/>
    </row>
    <row r="30" spans="1:26" x14ac:dyDescent="0.3">
      <c r="A30" s="391"/>
      <c r="B30" s="391"/>
      <c r="C30" s="34" t="s">
        <v>21</v>
      </c>
      <c r="D30" s="369" t="s">
        <v>102</v>
      </c>
      <c r="E30" s="369"/>
      <c r="F30" s="369"/>
      <c r="G30" s="369"/>
      <c r="H30" s="369"/>
      <c r="I30" s="332" t="s">
        <v>20</v>
      </c>
      <c r="J30" s="332"/>
      <c r="K30" s="394" t="s">
        <v>105</v>
      </c>
      <c r="L30" s="394"/>
      <c r="M30" s="394"/>
      <c r="N30" s="394"/>
      <c r="O30" s="35" t="s">
        <v>113</v>
      </c>
      <c r="P30" s="404" t="s">
        <v>114</v>
      </c>
      <c r="Q30" s="404"/>
      <c r="R30" s="404"/>
      <c r="S30" s="404"/>
      <c r="V30" s="340"/>
      <c r="W30" s="340"/>
      <c r="X30" s="340"/>
    </row>
    <row r="31" spans="1:26" ht="14.4" customHeight="1" x14ac:dyDescent="0.3">
      <c r="A31" s="391"/>
      <c r="B31" s="391"/>
      <c r="C31" s="34" t="s">
        <v>22</v>
      </c>
      <c r="D31" s="369" t="s">
        <v>103</v>
      </c>
      <c r="E31" s="369"/>
      <c r="F31" s="369"/>
      <c r="G31" s="369"/>
      <c r="H31" s="369"/>
      <c r="I31" s="332" t="s">
        <v>14</v>
      </c>
      <c r="J31" s="332"/>
      <c r="K31" s="394" t="s">
        <v>97</v>
      </c>
      <c r="L31" s="394"/>
      <c r="M31" s="394"/>
      <c r="N31" s="394"/>
      <c r="O31" s="405"/>
      <c r="P31" s="405"/>
      <c r="Q31" s="405"/>
      <c r="R31" s="405"/>
      <c r="S31" s="405"/>
      <c r="V31" s="340"/>
      <c r="W31" s="340"/>
      <c r="X31" s="340"/>
    </row>
    <row r="32" spans="1:26" x14ac:dyDescent="0.3">
      <c r="A32" s="391"/>
      <c r="B32" s="391"/>
      <c r="C32" s="34" t="s">
        <v>23</v>
      </c>
      <c r="D32" s="369" t="s">
        <v>104</v>
      </c>
      <c r="E32" s="369"/>
      <c r="F32" s="369"/>
      <c r="G32" s="369"/>
      <c r="H32" s="369"/>
      <c r="I32" s="332" t="s">
        <v>15</v>
      </c>
      <c r="J32" s="332"/>
      <c r="K32" s="394" t="s">
        <v>98</v>
      </c>
      <c r="L32" s="394"/>
      <c r="M32" s="394"/>
      <c r="N32" s="394"/>
      <c r="O32" s="405"/>
      <c r="P32" s="405"/>
      <c r="Q32" s="405"/>
      <c r="R32" s="405"/>
      <c r="S32" s="405"/>
      <c r="V32" s="340"/>
      <c r="W32" s="340"/>
      <c r="X32" s="340"/>
    </row>
    <row r="33" spans="1:26" s="43" customFormat="1" ht="16.95" customHeight="1" x14ac:dyDescent="0.3">
      <c r="A33" s="396" t="s">
        <v>162</v>
      </c>
      <c r="B33" s="396"/>
      <c r="C33" s="396"/>
      <c r="D33" s="396"/>
      <c r="E33" s="396"/>
      <c r="F33" s="396"/>
      <c r="G33" s="396"/>
      <c r="H33" s="396"/>
      <c r="I33" s="396"/>
      <c r="J33" s="396"/>
      <c r="K33" s="396"/>
      <c r="L33" s="396"/>
      <c r="M33" s="396"/>
      <c r="N33" s="396"/>
      <c r="O33" s="396"/>
      <c r="P33" s="396"/>
      <c r="Q33" s="396"/>
      <c r="R33" s="396"/>
      <c r="S33" s="396"/>
      <c r="T33" s="42"/>
      <c r="U33" s="42"/>
      <c r="V33" s="42"/>
      <c r="W33" s="42"/>
      <c r="X33" s="42"/>
      <c r="Y33" s="42"/>
      <c r="Z33" s="42"/>
    </row>
    <row r="34" spans="1:26" s="43" customFormat="1" ht="16.95" customHeight="1" x14ac:dyDescent="0.3">
      <c r="A34" s="397"/>
      <c r="B34" s="397"/>
      <c r="C34" s="397"/>
      <c r="D34" s="397"/>
      <c r="E34" s="397"/>
      <c r="F34" s="397"/>
      <c r="G34" s="397"/>
      <c r="H34" s="397"/>
      <c r="I34" s="397"/>
      <c r="J34" s="397"/>
      <c r="K34" s="397"/>
      <c r="L34" s="397"/>
      <c r="M34" s="397"/>
      <c r="N34" s="397"/>
      <c r="O34" s="397"/>
      <c r="P34" s="397"/>
      <c r="Q34" s="397"/>
      <c r="R34" s="397"/>
      <c r="S34" s="397"/>
      <c r="X34" s="63" t="s">
        <v>168</v>
      </c>
      <c r="Y34" s="296">
        <v>46202</v>
      </c>
      <c r="Z34" s="297"/>
    </row>
  </sheetData>
  <sheetProtection algorithmName="SHA-512" hashValue="VvsOHF5aFHMRdQxDYq9iE2W3LpjsfAxkTlzmGS8R/aGbqpV/lWXNq2AeYf1wEgrf9dXFt3Y6JzNR1ReKDkTWhA==" saltValue="wBzjYocGOToFAgdMFWJXZQ==" spinCount="100000" sheet="1" objects="1" scenarios="1"/>
  <mergeCells count="131">
    <mergeCell ref="A33:S34"/>
    <mergeCell ref="V27:X32"/>
    <mergeCell ref="A1:P1"/>
    <mergeCell ref="Q1:R1"/>
    <mergeCell ref="S1:U1"/>
    <mergeCell ref="D18:M18"/>
    <mergeCell ref="D19:M19"/>
    <mergeCell ref="I26:S26"/>
    <mergeCell ref="O27:S27"/>
    <mergeCell ref="P29:S29"/>
    <mergeCell ref="P30:S30"/>
    <mergeCell ref="O31:S32"/>
    <mergeCell ref="O28:S28"/>
    <mergeCell ref="D32:H32"/>
    <mergeCell ref="C26:H26"/>
    <mergeCell ref="I30:J30"/>
    <mergeCell ref="K28:N28"/>
    <mergeCell ref="K29:N29"/>
    <mergeCell ref="I32:J32"/>
    <mergeCell ref="D20:G20"/>
    <mergeCell ref="H20:I20"/>
    <mergeCell ref="O18:P18"/>
    <mergeCell ref="Q18:S18"/>
    <mergeCell ref="W16:Z17"/>
    <mergeCell ref="W18:X18"/>
    <mergeCell ref="Y18:Z18"/>
    <mergeCell ref="W19:X19"/>
    <mergeCell ref="Y19:Z19"/>
    <mergeCell ref="W20:Z20"/>
    <mergeCell ref="U14:V14"/>
    <mergeCell ref="A27:B32"/>
    <mergeCell ref="I29:J29"/>
    <mergeCell ref="I31:J31"/>
    <mergeCell ref="A24:Z24"/>
    <mergeCell ref="I28:J28"/>
    <mergeCell ref="Y22:Z22"/>
    <mergeCell ref="A23:F23"/>
    <mergeCell ref="G23:X23"/>
    <mergeCell ref="Y23:Z23"/>
    <mergeCell ref="A22:F22"/>
    <mergeCell ref="G22:X22"/>
    <mergeCell ref="K30:N30"/>
    <mergeCell ref="K31:N31"/>
    <mergeCell ref="K32:N32"/>
    <mergeCell ref="I27:N27"/>
    <mergeCell ref="D29:H29"/>
    <mergeCell ref="D30:H30"/>
    <mergeCell ref="R17:S17"/>
    <mergeCell ref="N17:O17"/>
    <mergeCell ref="D17:L17"/>
    <mergeCell ref="D31:H31"/>
    <mergeCell ref="D27:H27"/>
    <mergeCell ref="D28:H28"/>
    <mergeCell ref="S14:T14"/>
    <mergeCell ref="G6:R6"/>
    <mergeCell ref="T18:U18"/>
    <mergeCell ref="O19:P19"/>
    <mergeCell ref="Q19:S19"/>
    <mergeCell ref="T19:U19"/>
    <mergeCell ref="O11:P11"/>
    <mergeCell ref="O10:P10"/>
    <mergeCell ref="Q10:R10"/>
    <mergeCell ref="Q11:R11"/>
    <mergeCell ref="Q12:R12"/>
    <mergeCell ref="Q13:R13"/>
    <mergeCell ref="Q14:R14"/>
    <mergeCell ref="M10:N10"/>
    <mergeCell ref="K13:L13"/>
    <mergeCell ref="G11:J11"/>
    <mergeCell ref="G13:J13"/>
    <mergeCell ref="G12:J12"/>
    <mergeCell ref="K10:L10"/>
    <mergeCell ref="S3:Z3"/>
    <mergeCell ref="A16:C20"/>
    <mergeCell ref="D16:M16"/>
    <mergeCell ref="N16:O16"/>
    <mergeCell ref="S5:Z5"/>
    <mergeCell ref="S4:V4"/>
    <mergeCell ref="W4:X4"/>
    <mergeCell ref="Y4:Z4"/>
    <mergeCell ref="S8:V8"/>
    <mergeCell ref="W6:X6"/>
    <mergeCell ref="W7:X7"/>
    <mergeCell ref="W8:X8"/>
    <mergeCell ref="Y6:Z6"/>
    <mergeCell ref="Y7:Z7"/>
    <mergeCell ref="Y8:Z8"/>
    <mergeCell ref="U10:V10"/>
    <mergeCell ref="U11:V11"/>
    <mergeCell ref="U12:V12"/>
    <mergeCell ref="K3:R3"/>
    <mergeCell ref="K4:N4"/>
    <mergeCell ref="O4:R4"/>
    <mergeCell ref="O14:P14"/>
    <mergeCell ref="O13:P13"/>
    <mergeCell ref="O12:P12"/>
    <mergeCell ref="S6:V6"/>
    <mergeCell ref="S7:V7"/>
    <mergeCell ref="A9:R9"/>
    <mergeCell ref="S10:T10"/>
    <mergeCell ref="S11:T11"/>
    <mergeCell ref="S12:T12"/>
    <mergeCell ref="S13:T13"/>
    <mergeCell ref="U13:V13"/>
    <mergeCell ref="G7:R7"/>
    <mergeCell ref="G8:H8"/>
    <mergeCell ref="I8:R8"/>
    <mergeCell ref="Y34:Z34"/>
    <mergeCell ref="G14:H14"/>
    <mergeCell ref="I14:J14"/>
    <mergeCell ref="A3:F4"/>
    <mergeCell ref="A6:F6"/>
    <mergeCell ref="A7:F7"/>
    <mergeCell ref="A8:F8"/>
    <mergeCell ref="G3:J3"/>
    <mergeCell ref="G5:H5"/>
    <mergeCell ref="I5:R5"/>
    <mergeCell ref="A14:F14"/>
    <mergeCell ref="A13:F13"/>
    <mergeCell ref="A12:F12"/>
    <mergeCell ref="A11:F11"/>
    <mergeCell ref="A10:F10"/>
    <mergeCell ref="A5:F5"/>
    <mergeCell ref="M11:N11"/>
    <mergeCell ref="M12:N12"/>
    <mergeCell ref="M13:N13"/>
    <mergeCell ref="M14:N14"/>
    <mergeCell ref="K14:L14"/>
    <mergeCell ref="G10:J10"/>
    <mergeCell ref="K11:L11"/>
    <mergeCell ref="K12:L12"/>
  </mergeCells>
  <printOptions horizontalCentered="1" verticalCentered="1"/>
  <pageMargins left="0.19685039370078741" right="0.19685039370078741" top="0.19685039370078741" bottom="0.19685039370078741" header="0.31496062992125984" footer="0.31496062992125984"/>
  <pageSetup paperSize="9"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C593-D5E8-4205-B316-B56E73C74D55}">
  <sheetPr>
    <pageSetUpPr fitToPage="1"/>
  </sheetPr>
  <dimension ref="A1:BG37"/>
  <sheetViews>
    <sheetView tabSelected="1" topLeftCell="A14" zoomScale="120" zoomScaleNormal="120" workbookViewId="0">
      <selection activeCell="AB4" sqref="AB4:AD4"/>
    </sheetView>
  </sheetViews>
  <sheetFormatPr baseColWidth="10" defaultRowHeight="14.4" x14ac:dyDescent="0.3"/>
  <cols>
    <col min="1" max="33" width="3.6640625" customWidth="1"/>
    <col min="34" max="34" width="3.6640625" style="2" customWidth="1"/>
    <col min="35" max="40" width="3.6640625" customWidth="1"/>
    <col min="41" max="41" width="9.109375" bestFit="1" customWidth="1"/>
    <col min="42" max="49" width="3.6640625" customWidth="1"/>
    <col min="50" max="51" width="3.6640625" hidden="1" customWidth="1"/>
    <col min="52" max="52" width="8.44140625" hidden="1" customWidth="1"/>
    <col min="53" max="53" width="5.33203125" style="4" hidden="1" customWidth="1"/>
    <col min="54" max="54" width="4.33203125" hidden="1" customWidth="1"/>
    <col min="55" max="55" width="3.6640625" style="2" hidden="1" customWidth="1"/>
    <col min="56" max="59" width="3.6640625" hidden="1" customWidth="1"/>
    <col min="60" max="77" width="3.6640625" customWidth="1"/>
  </cols>
  <sheetData>
    <row r="1" spans="1:59" ht="28.8" x14ac:dyDescent="0.3">
      <c r="A1" s="168" t="s">
        <v>161</v>
      </c>
      <c r="B1" s="168"/>
      <c r="C1" s="168"/>
      <c r="D1" s="168"/>
      <c r="E1" s="168"/>
      <c r="F1" s="168"/>
      <c r="G1" s="168"/>
      <c r="H1" s="168"/>
      <c r="I1" s="168"/>
      <c r="J1" s="168"/>
      <c r="K1" s="168"/>
      <c r="L1" s="168"/>
      <c r="M1" s="168"/>
      <c r="N1" s="168"/>
      <c r="O1" s="168"/>
      <c r="P1" s="168"/>
      <c r="Q1" s="168"/>
      <c r="R1" s="168"/>
      <c r="S1" s="168"/>
      <c r="T1" s="168"/>
      <c r="U1" s="168"/>
      <c r="V1" s="168"/>
      <c r="W1" s="168"/>
      <c r="X1" s="178" t="str">
        <f>IF(B9&lt;&gt;0,B9,"-")</f>
        <v>-</v>
      </c>
      <c r="Y1" s="178"/>
      <c r="Z1" s="178"/>
      <c r="AA1" s="178"/>
      <c r="AB1" s="178"/>
      <c r="AC1" s="178"/>
      <c r="AD1" s="178"/>
      <c r="AE1" s="178"/>
      <c r="AF1" s="178"/>
      <c r="AG1" s="178"/>
      <c r="AH1" s="178"/>
      <c r="AI1" s="178"/>
      <c r="AJ1" s="178"/>
      <c r="AK1" s="1"/>
      <c r="AL1" s="1"/>
      <c r="AM1" s="1"/>
    </row>
    <row r="2" spans="1:59" x14ac:dyDescent="0.3">
      <c r="T2" s="177"/>
      <c r="U2" s="177"/>
      <c r="V2" s="177"/>
      <c r="W2" s="177"/>
      <c r="BG2" s="10">
        <v>0</v>
      </c>
    </row>
    <row r="3" spans="1:59" x14ac:dyDescent="0.3">
      <c r="A3" s="204" t="s">
        <v>0</v>
      </c>
      <c r="B3" s="204"/>
      <c r="C3" s="204"/>
      <c r="D3" s="204"/>
      <c r="E3" s="205" t="s">
        <v>1</v>
      </c>
      <c r="F3" s="205"/>
      <c r="G3" s="205"/>
      <c r="H3" s="205"/>
      <c r="I3" s="206" t="s">
        <v>2</v>
      </c>
      <c r="J3" s="206"/>
      <c r="K3" s="206"/>
      <c r="L3" s="206"/>
      <c r="N3" s="10"/>
      <c r="O3" s="10"/>
      <c r="P3" s="179" t="s">
        <v>67</v>
      </c>
      <c r="Q3" s="179"/>
      <c r="R3" s="179"/>
      <c r="T3" s="177"/>
      <c r="U3" s="177"/>
      <c r="V3" s="177"/>
      <c r="W3" s="177"/>
      <c r="Y3" s="86" t="s">
        <v>66</v>
      </c>
      <c r="Z3" s="86"/>
      <c r="AA3" s="86"/>
      <c r="AB3" s="127"/>
      <c r="AC3" s="127"/>
      <c r="AD3" s="127"/>
      <c r="AE3" s="127"/>
      <c r="AF3" s="127"/>
      <c r="AG3" s="127"/>
      <c r="AH3" s="127"/>
      <c r="AI3" s="127"/>
      <c r="AJ3" s="127"/>
      <c r="BC3" s="118" t="s">
        <v>31</v>
      </c>
      <c r="BG3" s="10">
        <v>-40</v>
      </c>
    </row>
    <row r="4" spans="1:59" ht="15" thickBot="1" x14ac:dyDescent="0.35">
      <c r="P4" s="180">
        <v>46202</v>
      </c>
      <c r="Q4" s="181"/>
      <c r="R4" s="181"/>
      <c r="T4" s="177"/>
      <c r="U4" s="177"/>
      <c r="V4" s="177"/>
      <c r="W4" s="177"/>
      <c r="Y4" s="179" t="s">
        <v>68</v>
      </c>
      <c r="Z4" s="179"/>
      <c r="AA4" s="179"/>
      <c r="AB4" s="182"/>
      <c r="AC4" s="182"/>
      <c r="AD4" s="182"/>
      <c r="BC4" s="118"/>
    </row>
    <row r="5" spans="1:59" ht="15" customHeight="1" thickBot="1" x14ac:dyDescent="0.35">
      <c r="A5" s="207" t="s">
        <v>3</v>
      </c>
      <c r="B5" s="208"/>
      <c r="C5" s="208"/>
      <c r="D5" s="208"/>
      <c r="E5" s="208"/>
      <c r="F5" s="208"/>
      <c r="G5" s="173" t="s">
        <v>4</v>
      </c>
      <c r="H5" s="209"/>
      <c r="I5" s="18"/>
      <c r="J5" s="132" t="s">
        <v>28</v>
      </c>
      <c r="K5" s="133"/>
      <c r="L5" s="173" t="s">
        <v>4</v>
      </c>
      <c r="M5" s="174"/>
      <c r="N5" s="175" t="s">
        <v>159</v>
      </c>
      <c r="O5" s="176"/>
      <c r="T5" s="177"/>
      <c r="U5" s="177"/>
      <c r="V5" s="177"/>
      <c r="W5" s="177"/>
      <c r="AC5" s="33"/>
      <c r="AD5" s="33"/>
      <c r="AG5" s="123" t="s">
        <v>43</v>
      </c>
      <c r="AH5" s="125" t="s">
        <v>42</v>
      </c>
      <c r="BC5" s="118"/>
    </row>
    <row r="6" spans="1:59" ht="14.4" customHeight="1" thickBot="1" x14ac:dyDescent="0.35">
      <c r="T6" s="177"/>
      <c r="U6" s="177"/>
      <c r="V6" s="177"/>
      <c r="W6" s="177"/>
      <c r="Y6" s="19"/>
      <c r="Z6" s="19"/>
      <c r="AA6" s="20"/>
      <c r="AB6" s="20"/>
      <c r="AC6" s="183" t="s">
        <v>33</v>
      </c>
      <c r="AD6" s="184"/>
      <c r="AG6" s="124"/>
      <c r="AH6" s="126"/>
      <c r="BC6" s="118"/>
    </row>
    <row r="7" spans="1:59" ht="14.4" customHeight="1" thickBot="1" x14ac:dyDescent="0.35">
      <c r="A7" s="189" t="s">
        <v>5</v>
      </c>
      <c r="B7" s="190" t="s">
        <v>6</v>
      </c>
      <c r="C7" s="191"/>
      <c r="D7" s="191"/>
      <c r="E7" s="191"/>
      <c r="F7" s="191"/>
      <c r="G7" s="192"/>
      <c r="H7" s="190" t="s">
        <v>7</v>
      </c>
      <c r="I7" s="191"/>
      <c r="J7" s="191"/>
      <c r="K7" s="191"/>
      <c r="L7" s="191"/>
      <c r="M7" s="192"/>
      <c r="N7" s="198" t="s">
        <v>166</v>
      </c>
      <c r="O7" s="199"/>
      <c r="P7" s="200"/>
      <c r="Q7" s="196" t="s">
        <v>8</v>
      </c>
      <c r="R7" s="196"/>
      <c r="Y7" s="128" t="s">
        <v>34</v>
      </c>
      <c r="Z7" s="153"/>
      <c r="AA7" s="128" t="s">
        <v>32</v>
      </c>
      <c r="AB7" s="129"/>
      <c r="AC7" s="185"/>
      <c r="AD7" s="186"/>
      <c r="AE7" s="119" t="s">
        <v>35</v>
      </c>
      <c r="AF7" s="120"/>
      <c r="AG7" s="124"/>
      <c r="AH7" s="126"/>
      <c r="BC7" s="118"/>
    </row>
    <row r="8" spans="1:59" x14ac:dyDescent="0.3">
      <c r="A8" s="189"/>
      <c r="B8" s="193"/>
      <c r="C8" s="194"/>
      <c r="D8" s="194"/>
      <c r="E8" s="194"/>
      <c r="F8" s="194"/>
      <c r="G8" s="195"/>
      <c r="H8" s="193"/>
      <c r="I8" s="194"/>
      <c r="J8" s="194"/>
      <c r="K8" s="194"/>
      <c r="L8" s="194"/>
      <c r="M8" s="195"/>
      <c r="N8" s="201"/>
      <c r="O8" s="202"/>
      <c r="P8" s="203"/>
      <c r="Q8" s="196"/>
      <c r="R8" s="197"/>
      <c r="S8" s="170" t="s">
        <v>25</v>
      </c>
      <c r="T8" s="171"/>
      <c r="U8" s="170" t="s">
        <v>26</v>
      </c>
      <c r="V8" s="171"/>
      <c r="W8" s="170" t="s">
        <v>27</v>
      </c>
      <c r="X8" s="172"/>
      <c r="Y8" s="130"/>
      <c r="Z8" s="154"/>
      <c r="AA8" s="130"/>
      <c r="AB8" s="131"/>
      <c r="AC8" s="187"/>
      <c r="AD8" s="188"/>
      <c r="AE8" s="121"/>
      <c r="AF8" s="122"/>
      <c r="AG8" s="124"/>
      <c r="AH8" s="126"/>
      <c r="BC8" s="118"/>
    </row>
    <row r="9" spans="1:59" x14ac:dyDescent="0.3">
      <c r="A9" s="3"/>
      <c r="B9" s="140"/>
      <c r="C9" s="141"/>
      <c r="D9" s="141"/>
      <c r="E9" s="141"/>
      <c r="F9" s="141"/>
      <c r="G9" s="142"/>
      <c r="H9" s="140"/>
      <c r="I9" s="141"/>
      <c r="J9" s="141"/>
      <c r="K9" s="141"/>
      <c r="L9" s="141"/>
      <c r="M9" s="142"/>
      <c r="N9" s="157"/>
      <c r="O9" s="158"/>
      <c r="P9" s="159"/>
      <c r="Q9" s="143"/>
      <c r="R9" s="144"/>
      <c r="S9" s="155">
        <f>IF(Q9=AZ9,BA9,0)+IF(Q9=AZ10,BA10,0)+IF(Q9=AZ11,BA11,0)+IF(Q9=AZ12,BA12,0)+IF(Q9=AZ13,BA13,0)+IF(Q9=AZ14,BA14,0)+IF(Q9=AZ15,BA9,0)+IF(Q9=AZ16,BA9,0)+IF(Q9=AZ17,BA9,0)+IF(Q9=AZ18,BA9,0)+IF(Q9=AZ19,BA9,0)+IF(Q9=AZ20,BA10,0)+IF(Q9=AZ21,BA10,0)+IF(G5="oui",IF(Q9=AZ10,-20,0)+IF(Q9=AZ11,-20,0)+IF(Q9=AZ20,-20,0)+IF(Q9=AZ21,-20,0),0)</f>
        <v>0</v>
      </c>
      <c r="T9" s="156"/>
      <c r="U9" s="155">
        <f>IF(Q9=AZ15,BA15,0)+IF(Q9=AZ16,BA16,0)+IF(Q9=AZ17,BA17,0)+IF(Q9=AZ18,BA18,0)+IF(Q9=AZ19,BA19,0)+IF(Q9=AZ20,BA20,0)+IF(Q9=AZ21,BA21,0)</f>
        <v>0</v>
      </c>
      <c r="V9" s="156"/>
      <c r="W9" s="155">
        <f>IF(Q9=AZ9,BA22,0)+IF(Q9=AZ10,BA23,0)+IF(Q9=AZ11,BA23,0)+IF(Q9=AZ12,BA23,0)+IF(Q9=AZ13,BA24,0)+IF(Q9=AZ14,BA24,0)+IF(Q9=AZ15,BA22,0)+IF(Q9=AZ16,BA22,0)+IF(Q9=AZ17,BA22,0)+IF(Q9=AZ18,BA22,0)+IF(Q9=AZ19,BA22,0)+IF(Q9=AZ20,BA23,0)+IF(Q9=AZ21,BA23,0)+IF(Q9=AZ22,BB22,0)+IF(Q9=AZ23,BB23,0)-(IF(N9&gt;DATE(2019,12,31),10,0)*(IF(Q9&lt;&gt;0,1,0)))</f>
        <v>0</v>
      </c>
      <c r="X9" s="169"/>
      <c r="Y9" s="145">
        <v>0</v>
      </c>
      <c r="Z9" s="146"/>
      <c r="AA9" s="82">
        <f>IF(BC16=3,IF(Q9=AZ15,-5,0)+IF(Q9=AZ16,-10,0)+IF(Q9=AZ17,-10,0)+IF(Q9=AZ18,-10,0)+IF(Q9=AZ19,-10,0)+IF(Q9=AZ20,-10,0)+IF(Q9=AZ21,-10,0),0)+IF(BC16&gt;3,IF(Q9=AZ15,-15,0)+IF(Q9=AZ16,-20,0)+IF(Q9=AZ17,-20,0)+IF(Q9=AZ18,-20,0)+IF(Q9=AZ19,-20,0)+IF(Q9=AZ20,-20,0)+IF(Q9=AZ21,-20,0),0)</f>
        <v>0</v>
      </c>
      <c r="AB9" s="83"/>
      <c r="AC9" s="138">
        <v>0</v>
      </c>
      <c r="AD9" s="139"/>
      <c r="AE9" s="80">
        <f>S9+U9+W9+Y9+AA9+AC9</f>
        <v>0</v>
      </c>
      <c r="AF9" s="81"/>
      <c r="AG9" s="16">
        <v>0</v>
      </c>
      <c r="AH9" s="21">
        <f>IF(AG9=6,1,0)+IF(AG9=7,1,0)+IF(AG9=8,1,0)+IF(AG9=8,1,0)+IF(AG9=9,1,0)+IF(AG9=10,1,0)+IF(AG9&gt;10,2,0)</f>
        <v>0</v>
      </c>
      <c r="AX9">
        <v>9</v>
      </c>
      <c r="AZ9" s="5" t="s">
        <v>9</v>
      </c>
      <c r="BA9" s="8">
        <f>'Grille tarifaire 2026-2027'!$G$6</f>
        <v>157</v>
      </c>
      <c r="BC9" s="11">
        <f>IF(Q9=AZ15,1,0)+IF(Q9=AZ16,1,0)+IF(Q9=AZ17,1,0)+IF(Q9=AZ18,1,0)+IF(Q9=AZ19,1,0)+IF(Q9=AZ20,1,0)+IF(Q9=AZ21,1,0)</f>
        <v>0</v>
      </c>
    </row>
    <row r="10" spans="1:59" x14ac:dyDescent="0.3">
      <c r="A10" s="3"/>
      <c r="B10" s="140"/>
      <c r="C10" s="141"/>
      <c r="D10" s="141"/>
      <c r="E10" s="141"/>
      <c r="F10" s="141"/>
      <c r="G10" s="142"/>
      <c r="H10" s="140"/>
      <c r="I10" s="141"/>
      <c r="J10" s="141"/>
      <c r="K10" s="141"/>
      <c r="L10" s="141"/>
      <c r="M10" s="142"/>
      <c r="N10" s="157"/>
      <c r="O10" s="158"/>
      <c r="P10" s="159"/>
      <c r="Q10" s="143"/>
      <c r="R10" s="144"/>
      <c r="S10" s="155">
        <f>IF(Q10=AZ9,BA9,0)+IF(Q10=AZ10,BA10,0)+IF(Q10=AZ11,BA11,0)+IF(Q10=AZ12,BA12,0)+IF(Q10=AZ13,BA13,0)+IF(Q10=AZ14,BA14,0)+IF(Q10=AZ15,BA9,0)+IF(Q10=AZ16,BA9,0)+IF(Q10=AZ17,BA9,0)+IF(Q10=AZ18,BA9,0)+IF(Q10=AZ19,BA9,0)+IF(Q10=AZ20,BA10,0)+IF(Q10=AZ21,BA10,0)+IF(G5="oui",IF(Q10=AZ10,-20,0)+IF(Q10=AZ11,-20,0)+IF(Q10=AZ20,-20,0)+IF(Q10=AZ21,-20,0),0)</f>
        <v>0</v>
      </c>
      <c r="T10" s="156"/>
      <c r="U10" s="155">
        <f>IF(Q10=AZ15,BA15,0)+IF(Q10=AZ16,BA16,0)+IF(Q10=AZ17,BA17,0)+IF(Q10=AZ18,BA18,0)+IF(Q10=AZ19,BA19,0)+IF(Q10=AZ20,BA20,0)+IF(Q10=AZ21,BA21,0)</f>
        <v>0</v>
      </c>
      <c r="V10" s="156"/>
      <c r="W10" s="147">
        <f>IF(Q10=AZ9,BA22,0)+IF(Q10=AZ10,BA23,0)+IF(Q10=AZ11,BA23,0)+IF(Q10=AZ12,BA23,0)+IF(Q10=AZ13,BA24,0)+IF(Q10=AZ14,BA24,0)+IF(Q10=AZ15,BA22,0)+IF(Q10=AZ16,BA22,0)+IF(Q10=AZ17,BA22,0)+IF(Q10=AZ18,BA22,0)+IF(Q10=AZ19,BA22,0)+IF(Q10=AZ20,BA23,0)+IF(Q10=AZ21,BA23,0)+IF(Q10=AZ22,BB22,0)+IF(Q10=AZ23,BB23,0)-(IF(N10&gt;DATE(2019,12,31),10,0)*(IF(Q10&lt;&gt;0,1,0)))</f>
        <v>0</v>
      </c>
      <c r="X10" s="148"/>
      <c r="Y10" s="145">
        <v>0</v>
      </c>
      <c r="Z10" s="146"/>
      <c r="AA10" s="82">
        <f>IF(BC16=3,IF(Q10=AZ15,-5,0)+IF(Q10=AZ16,-10,0)+IF(Q10=AZ17,-10,0)+IF(Q10=AZ18,-10,0)+IF(Q10=AZ19,-10,0)+IF(Q10=AZ20,-10,0)+IF(Q10=AZ21,-10,0),0)+IF(BC16&gt;3,IF(Q10=AZ15,-15,0)+IF(Q10=AZ16,-20,0)+IF(Q10=AZ17,-20,0)+IF(Q10=AZ18,-20,0)+IF(Q10=AZ19,-20,0)+IF(Q10=AZ20,-20,0)+IF(Q10=AZ21,-20,0),0)</f>
        <v>0</v>
      </c>
      <c r="AB10" s="83"/>
      <c r="AC10" s="138">
        <v>0</v>
      </c>
      <c r="AD10" s="139"/>
      <c r="AE10" s="80">
        <f t="shared" ref="AE10:AE15" si="0">S10+U10+W10+Y10+AA10+AC10</f>
        <v>0</v>
      </c>
      <c r="AF10" s="81"/>
      <c r="AG10" s="16">
        <v>0</v>
      </c>
      <c r="AH10" s="21">
        <f t="shared" ref="AH10:AH15" si="1">IF(AG10=6,1,0)+IF(AG10=7,1,0)+IF(AG10=8,1,0)+IF(AG10=8,1,0)+IF(AG10=9,1,0)+IF(AG10=10,1,0)+IF(AG10&gt;10,2,0)</f>
        <v>0</v>
      </c>
      <c r="AX10">
        <v>10</v>
      </c>
      <c r="AZ10" s="6" t="s">
        <v>10</v>
      </c>
      <c r="BA10" s="8">
        <f>'Grille tarifaire 2026-2027'!$S$6</f>
        <v>207</v>
      </c>
      <c r="BC10" s="11">
        <f>IF(Q10=AZ15,1,0)+IF(Q10=AZ16,1,0)+IF(Q10=AZ17,1,0)+IF(Q10=AZ18,1,0)+IF(Q10=AZ19,1,0)+IF(Q10=AZ20,1,0)+IF(Q10=AZ21,1,0)</f>
        <v>0</v>
      </c>
    </row>
    <row r="11" spans="1:59" x14ac:dyDescent="0.3">
      <c r="A11" s="3"/>
      <c r="B11" s="140"/>
      <c r="C11" s="141"/>
      <c r="D11" s="141"/>
      <c r="E11" s="141"/>
      <c r="F11" s="141"/>
      <c r="G11" s="142"/>
      <c r="H11" s="140"/>
      <c r="I11" s="141"/>
      <c r="J11" s="141"/>
      <c r="K11" s="141"/>
      <c r="L11" s="141"/>
      <c r="M11" s="142"/>
      <c r="N11" s="157"/>
      <c r="O11" s="158"/>
      <c r="P11" s="159"/>
      <c r="Q11" s="143"/>
      <c r="R11" s="144"/>
      <c r="S11" s="155">
        <f>IF(Q11=AZ9,BA9,0)+IF(Q11=AZ10,BA10,0)+IF(Q11=AZ11,BA11,0)+IF(Q11=AZ12,BA12,0)+IF(Q11=AZ13,BA13,0)+IF(Q11=AZ14,BA14,0)+IF(Q11=AZ15,BA9,0)+IF(Q11=AZ16,BA9,0)+IF(Q11=AZ17,BA9,0)+IF(Q11=AZ18,BA9,0)+IF(Q11=AZ19,BA9,0)+IF(Q11=AZ20,BA10,0)+IF(Q11=AZ21,BA10,0)+IF(G5="oui",IF(Q11=AZ10,-20,0)+IF(Q11=AZ11,-20,0)+IF(Q11=AZ20,-20,0)+IF(Q11=AZ21,-20,0),0)</f>
        <v>0</v>
      </c>
      <c r="T11" s="156"/>
      <c r="U11" s="155">
        <f>IF(Q11=AZ15,BA15,0)+IF(Q11=AZ16,BA16,0)+IF(Q11=AZ17,BA17,0)+IF(Q11=AZ18,BA18,0)+IF(Q11=AZ19,BA19,0)+IF(Q11=AZ20,BA20,0)+IF(Q11=AZ21,BA21,0)</f>
        <v>0</v>
      </c>
      <c r="V11" s="156"/>
      <c r="W11" s="147">
        <f>IF(Q11=AZ9,BA22,0)+IF(Q11=AZ10,BA23,0)+IF(Q11=AZ11,BA23,0)+IF(Q11=AZ12,BA23,0)+IF(Q11=AZ13,BA24,0)+IF(Q11=AZ14,BA24,0)+IF(Q11=AZ15,BA22,0)+IF(Q11=AZ16,BA22,0)+IF(Q11=AZ17,BA22,0)+IF(Q11=AZ18,BA22,0)+IF(Q11=AZ19,BA22,0)+IF(Q11=AZ20,BA23,0)+IF(Q11=AZ21,BA23,0)+IF(Q11=AZ22,BB22,0)+IF(Q11=AZ23,BB23,0)-(IF(N11&gt;DATE(2019,12,31),10,0)*(IF(Q11&lt;&gt;0,1,0)))</f>
        <v>0</v>
      </c>
      <c r="X11" s="148"/>
      <c r="Y11" s="145">
        <v>0</v>
      </c>
      <c r="Z11" s="146"/>
      <c r="AA11" s="82">
        <f>IF(BC16=3,IF(Q11=AZ15,-5,0)+IF(Q11=AZ16,-10,0)+IF(Q11=AZ17,-10,0)+IF(Q11=AZ18,-10,0)+IF(Q11=AZ19,-10,0)+IF(Q11=AZ20,-10,0)+IF(Q11=AZ21,-10,0),0)+IF(BC16&gt;3,IF(Q11=AZ15,-15,0)+IF(Q11=AZ16,-20,0)+IF(Q11=AZ17,-20,0)+IF(Q11=AZ18,-20,0)+IF(Q11=AZ19,-20,0)+IF(Q11=AZ20,-20,0)+IF(Q11=AZ21,-20,0),0)</f>
        <v>0</v>
      </c>
      <c r="AB11" s="83"/>
      <c r="AC11" s="138">
        <v>0</v>
      </c>
      <c r="AD11" s="139"/>
      <c r="AE11" s="80">
        <f t="shared" si="0"/>
        <v>0</v>
      </c>
      <c r="AF11" s="81"/>
      <c r="AG11" s="16">
        <v>0</v>
      </c>
      <c r="AH11" s="21">
        <f t="shared" si="1"/>
        <v>0</v>
      </c>
      <c r="AX11">
        <v>11</v>
      </c>
      <c r="AZ11" s="6" t="s">
        <v>11</v>
      </c>
      <c r="BA11" s="8">
        <f>'Grille tarifaire 2026-2027'!$W$6</f>
        <v>187</v>
      </c>
      <c r="BC11" s="11">
        <f>IF(Q11=AZ15,1,0)+IF(Q11=AZ16,1,0)+IF(Q11=AZ17,1,0)+IF(Q11=AZ18,1,0)+IF(Q11=AZ19,1,0)+IF(Q11=AZ20,1,0)+IF(Q11=AZ21,1,0)</f>
        <v>0</v>
      </c>
    </row>
    <row r="12" spans="1:59" x14ac:dyDescent="0.3">
      <c r="A12" s="3"/>
      <c r="B12" s="140"/>
      <c r="C12" s="141"/>
      <c r="D12" s="141"/>
      <c r="E12" s="141"/>
      <c r="F12" s="141"/>
      <c r="G12" s="142"/>
      <c r="H12" s="140"/>
      <c r="I12" s="141"/>
      <c r="J12" s="141"/>
      <c r="K12" s="141"/>
      <c r="L12" s="141"/>
      <c r="M12" s="142"/>
      <c r="N12" s="157"/>
      <c r="O12" s="158"/>
      <c r="P12" s="159"/>
      <c r="Q12" s="143"/>
      <c r="R12" s="144"/>
      <c r="S12" s="155">
        <f>IF(Q12=AZ9,BA9,0)+IF(Q12=AZ10,BA10,0)+IF(Q12=AZ11,BA11,0)+IF(Q12=AZ12,BA12,0)+IF(Q12=AZ13,BA13,0)+IF(Q12=AZ14,BA14,0)+IF(Q12=AZ15,BA9,0)+IF(Q12=AZ16,BA9,0)+IF(Q12=AZ17,BA9,0)+IF(Q12=AZ18,BA9,0)+IF(Q12=AZ19,BA9,0)+IF(Q12=AZ20,BA10,0)+IF(Q12=AZ21,BA10,0)+IF(G5="oui",IF(Q12=AZ10,-20,0)+IF(Q12=AZ11,-20,0)+IF(Q12=AZ20,-20,0)+IF(Q12=AZ21,-20,0),0)</f>
        <v>0</v>
      </c>
      <c r="T12" s="156"/>
      <c r="U12" s="155">
        <f>IF(Q12=AZ15,BA15,0)+IF(Q12=AZ16,BA16,0)+IF(Q12=AZ17,BA17,0)+IF(Q12=AZ18,BA18,0)+IF(Q12=AZ19,BA19,0)+IF(Q12=AZ20,BA20,0)+IF(Q12=AZ21,BA21,0)</f>
        <v>0</v>
      </c>
      <c r="V12" s="156"/>
      <c r="W12" s="147">
        <f>IF(Q12=AZ9,BA22,0)+IF(Q12=AZ10,BA23,0)+IF(Q12=AZ11,BA23,0)+IF(Q12=AZ12,BA23,0)+IF(Q12=AZ13,BA24,0)+IF(Q12=AZ14,BA24,0)+IF(Q12=AZ15,BA22,0)+IF(Q12=AZ16,BA22,0)+IF(Q12=AZ17,BA22,0)+IF(Q12=AZ18,BA22,0)+IF(Q12=AZ19,BA22,0)+IF(Q12=AZ20,BA23,0)+IF(Q12=AZ21,BA23,0)+IF(Q12=AZ22,BB22,0)+IF(Q12=AZ23,BB23,0)-(IF(N12&gt;DATE(2019,12,31),10,0)*(IF(Q12&lt;&gt;0,1,0)))</f>
        <v>0</v>
      </c>
      <c r="X12" s="148"/>
      <c r="Y12" s="145">
        <v>0</v>
      </c>
      <c r="Z12" s="146"/>
      <c r="AA12" s="82">
        <f>IF(BC16=3,IF(Q12=AZ15,-5,0)+IF(Q12=AZ16,-10,0)+IF(Q12=AZ17,-10,0)+IF(Q12=AZ18,-10,0)+IF(Q12=AZ19,-10,0)+IF(Q12=AZ20,-10,0)+IF(Q12=AZ21,-10,0),0)+IF(BC16&gt;3,IF(Q12=AZ15,-15,0)+IF(Q12=AZ16,-20,0)+IF(Q12=AZ17,-20,0)+IF(Q12=AZ18,-20,0)+IF(Q12=AZ19,-20,0)+IF(Q12=AZ20,-20,0)+IF(Q12=AZ21,-20,0),0)</f>
        <v>0</v>
      </c>
      <c r="AB12" s="83"/>
      <c r="AC12" s="138">
        <v>0</v>
      </c>
      <c r="AD12" s="139"/>
      <c r="AE12" s="80">
        <f t="shared" si="0"/>
        <v>0</v>
      </c>
      <c r="AF12" s="81"/>
      <c r="AG12" s="16">
        <v>0</v>
      </c>
      <c r="AH12" s="21">
        <f t="shared" si="1"/>
        <v>0</v>
      </c>
      <c r="AX12">
        <v>12</v>
      </c>
      <c r="AZ12" s="6" t="s">
        <v>23</v>
      </c>
      <c r="BA12" s="8">
        <f>'Grille tarifaire 2026-2027'!$Y$6</f>
        <v>77</v>
      </c>
      <c r="BC12" s="11">
        <f>IF(Q12=AZ15,1,0)+IF(Q12=AZ16,1,0)+IF(Q12=AZ17,1,0)+IF(Q12=AZ18,1,0)+IF(Q12=AZ19,1,0)+IF(Q12=AZ20,1,0)+IF(Q12=AZ21,1,0)</f>
        <v>0</v>
      </c>
    </row>
    <row r="13" spans="1:59" x14ac:dyDescent="0.3">
      <c r="A13" s="3"/>
      <c r="B13" s="140"/>
      <c r="C13" s="141"/>
      <c r="D13" s="141"/>
      <c r="E13" s="141"/>
      <c r="F13" s="141"/>
      <c r="G13" s="142"/>
      <c r="H13" s="210"/>
      <c r="I13" s="211"/>
      <c r="J13" s="211"/>
      <c r="K13" s="211"/>
      <c r="L13" s="211"/>
      <c r="M13" s="212"/>
      <c r="N13" s="157"/>
      <c r="O13" s="158"/>
      <c r="P13" s="159"/>
      <c r="Q13" s="143"/>
      <c r="R13" s="144"/>
      <c r="S13" s="155">
        <f>IF(Q13=AZ9,BA9,0)+IF(Q13=AZ10,BA10,0)+IF(Q13=AZ11,BA11,0)+IF(Q13=AZ12,BA12,0)+IF(Q13=AZ13,BA13,0)+IF(Q13=AZ14,BA14,0)+IF(Q13=AZ15,BA9,0)+IF(Q13=AZ16,BA9,0)+IF(Q13=AZ17,BA9,0)+IF(Q13=AZ18,BA9,0)+IF(Q13=AZ19,BA9,0)+IF(Q13=AZ20,BA10,0)+IF(Q13=AZ21,BA10,0)+IF(G5="oui",IF(Q13=AZ10,-20,0)+IF(Q13=AZ11,-20,0)+IF(Q13=AZ20,-20,0)+IF(Q13=AZ21,-20,0),0)</f>
        <v>0</v>
      </c>
      <c r="T13" s="156"/>
      <c r="U13" s="155">
        <f>IF(Q13=AZ15,BA15,0)+IF(Q13=AZ16,BA16,0)+IF(Q13=AZ17,BA17,0)+IF(Q13=AZ18,BA18,0)+IF(Q13=AZ19,BA19,0)+IF(Q13=AZ20,BA20,0)+IF(Q13=AZ21,BA21,0)</f>
        <v>0</v>
      </c>
      <c r="V13" s="156"/>
      <c r="W13" s="147">
        <f>IF(Q13=AZ9,BA22,0)+IF(Q13=AZ10,BA23,0)+IF(Q13=AZ11,BA23,0)+IF(Q13=AZ12,BA23,0)+IF(Q13=AZ13,BA24,0)+IF(Q13=AZ14,BA24,0)+IF(Q13=AZ15,BA22,0)+IF(Q13=AZ16,BA22,0)+IF(Q13=AZ17,BA22,0)+IF(Q13=AZ18,BA22,0)+IF(Q13=AZ19,BA22,0)+IF(Q13=AZ20,BA23,0)+IF(Q13=AZ21,BA23,0)+IF(Q13=AZ22,BB22,0)+IF(Q13=AZ23,BB23,0)-(IF(N13&gt;DATE(2019,12,31),10,0)*(IF(Q13&lt;&gt;0,1,0)))</f>
        <v>0</v>
      </c>
      <c r="X13" s="148"/>
      <c r="Y13" s="145">
        <v>0</v>
      </c>
      <c r="Z13" s="146"/>
      <c r="AA13" s="82">
        <f>IF(BC16=3,IF(Q13=AZ15,-5,0)+IF(Q13=AZ16,-10,0)+IF(Q13=AZ17,-10,0)+IF(Q13=AZ18,-10,0)+IF(Q13=AZ19,-10,0)+IF(Q13=AZ20,-10,0)+IF(Q13=AZ21,-10,0),0)+IF(BC16&gt;3,IF(Q13=AZ15,-15,0)+IF(Q13=AZ16,-20,0)+IF(Q13=AZ17,-20,0)+IF(Q13=AZ18,-20,0)+IF(Q13=AZ19,-20,0)+IF(Q13=AZ20,-20,0)+IF(Q13=AZ21,-20,0),0)</f>
        <v>0</v>
      </c>
      <c r="AB13" s="83"/>
      <c r="AC13" s="138">
        <v>0</v>
      </c>
      <c r="AD13" s="139"/>
      <c r="AE13" s="80">
        <f t="shared" si="0"/>
        <v>0</v>
      </c>
      <c r="AF13" s="81"/>
      <c r="AG13" s="16">
        <v>0</v>
      </c>
      <c r="AH13" s="21">
        <f t="shared" si="1"/>
        <v>0</v>
      </c>
      <c r="AX13">
        <v>13</v>
      </c>
      <c r="AZ13" s="6" t="s">
        <v>21</v>
      </c>
      <c r="BA13" s="8" cm="1">
        <f t="array" ref="BA13:BB13">'Grille tarifaire 2026-2027'!W19:X19</f>
        <v>70</v>
      </c>
      <c r="BB13">
        <v>0</v>
      </c>
      <c r="BC13" s="11">
        <f>IF(Q13=AZ15,1,0)+IF(Q13=AZ16,1,0)+IF(Q13=AZ17,1,0)+IF(Q13=AZ18,1,0)+IF(Q13=AZ19,1,0)+IF(Q13=AZ20,1,0)+IF(Q13=AZ21,1,0)</f>
        <v>0</v>
      </c>
    </row>
    <row r="14" spans="1:59" x14ac:dyDescent="0.3">
      <c r="A14" s="3"/>
      <c r="B14" s="140"/>
      <c r="C14" s="141"/>
      <c r="D14" s="141"/>
      <c r="E14" s="141"/>
      <c r="F14" s="141"/>
      <c r="G14" s="142"/>
      <c r="H14" s="140"/>
      <c r="I14" s="141"/>
      <c r="J14" s="141"/>
      <c r="K14" s="141"/>
      <c r="L14" s="141"/>
      <c r="M14" s="142"/>
      <c r="N14" s="157"/>
      <c r="O14" s="158"/>
      <c r="P14" s="159"/>
      <c r="Q14" s="143"/>
      <c r="R14" s="144"/>
      <c r="S14" s="155">
        <f>IF(Q14=AZ9,BA9,0)+IF(Q14=AZ10,BA10,0)+IF(Q14=AZ11,BA11,0)+IF(Q14=AZ12,BA12,0)+IF(Q14=AZ13,BA13,0)+IF(Q14=AZ14,BA14,0)+IF(Q14=AZ15,BA9,0)+IF(Q14=AZ16,BA9,0)+IF(Q14=AZ17,BA9,0)+IF(Q14=AZ18,BA9,0)+IF(Q14=AZ19,BA9,0)+IF(Q14=AZ20,BA10,0)+IF(Q14=AZ21,BA10,0)+IF(G5="oui",IF(Q14=AZ10,-20,0)+IF(Q14=AZ11,-20,0)+IF(Q14=AZ20,-20,0)+IF(Q14=AZ21,-20,0),0)</f>
        <v>0</v>
      </c>
      <c r="T14" s="156"/>
      <c r="U14" s="155">
        <f>IF(Q14=AZ15,BA15,0)+IF(Q14=AZ16,BA16,0)+IF(Q14=AZ17,BA17,0)+IF(Q14=AZ18,BA18,0)+IF(Q14=AZ19,BA19,0)+IF(Q14=AZ20,BA20,0)+IF(Q14=AZ21,BA21,0)</f>
        <v>0</v>
      </c>
      <c r="V14" s="156"/>
      <c r="W14" s="147">
        <f>IF(Q14=AZ9,BA22,0)+IF(Q14=AZ10,BA23,0)+IF(Q14=AZ11,BA23,0)+IF(Q14=AZ12,BA23,0)+IF(Q14=AZ13,BA24,0)+IF(Q14=AZ14,BA24,0)+IF(Q14=AZ15,BA22,0)+IF(Q14=AZ16,BA22,0)+IF(Q14=AZ17,BA22,0)+IF(Q14=AZ18,BA22,0)+IF(Q14=AZ19,BA22,0)+IF(Q14=AZ20,BA23,0)+IF(Q14=AZ21,BA23,0)+IF(Q14=AZ22,BB22,0)+IF(Q14=AZ23,BB23,0)-(IF(N14&gt;DATE(2019,12,31),10,0)*(IF(Q14&lt;&gt;0,1,0)))</f>
        <v>0</v>
      </c>
      <c r="X14" s="148"/>
      <c r="Y14" s="145">
        <v>0</v>
      </c>
      <c r="Z14" s="146"/>
      <c r="AA14" s="82">
        <f>IF(BC16=3,IF(Q14=AZ15,-5,0)+IF(Q14=AZ16,-10,0)+IF(Q14=AZ17,-10,0)+IF(Q14=AZ18,-10,0)+IF(Q14=AZ19,-10,0)+IF(Q14=AZ20,-10,0)+IF(Q14=AZ21,-10,0),0)+IF(BC16&gt;3,IF(Q14=AZ15,-15,0)+IF(Q14=AZ16,-20,0)+IF(Q14=AZ17,-20,0)+IF(Q14=AZ18,-20,0)+IF(Q14=AZ19,-20,0)+IF(Q14=AZ20,-20,0)+IF(Q14=AZ21,-20,0),0)</f>
        <v>0</v>
      </c>
      <c r="AB14" s="83"/>
      <c r="AC14" s="138">
        <v>0</v>
      </c>
      <c r="AD14" s="139"/>
      <c r="AE14" s="80">
        <f t="shared" si="0"/>
        <v>0</v>
      </c>
      <c r="AF14" s="81"/>
      <c r="AG14" s="16">
        <v>0</v>
      </c>
      <c r="AH14" s="21">
        <f t="shared" si="1"/>
        <v>0</v>
      </c>
      <c r="AX14">
        <v>14</v>
      </c>
      <c r="AZ14" s="6" t="s">
        <v>22</v>
      </c>
      <c r="BA14" s="8" cm="1">
        <f t="array" ref="BA14:BB14">'Grille tarifaire 2026-2027'!Y19:Z19</f>
        <v>80</v>
      </c>
      <c r="BB14">
        <v>0</v>
      </c>
      <c r="BC14" s="11">
        <f>IF(Q14=AZ15,1,0)+IF(Q14=AZ16,1,0)+IF(Q14=AZ17,1,0)+IF(Q14=AZ18,1,0)+IF(Q14=AZ19,1,0)+IF(Q14=AZ20,1,0)+IF(Q14=AZ21,1,0)</f>
        <v>0</v>
      </c>
    </row>
    <row r="15" spans="1:59" ht="15" thickBot="1" x14ac:dyDescent="0.35">
      <c r="A15" s="3"/>
      <c r="B15" s="140"/>
      <c r="C15" s="141"/>
      <c r="D15" s="141"/>
      <c r="E15" s="141"/>
      <c r="F15" s="141"/>
      <c r="G15" s="142"/>
      <c r="H15" s="140"/>
      <c r="I15" s="141"/>
      <c r="J15" s="141"/>
      <c r="K15" s="141"/>
      <c r="L15" s="141"/>
      <c r="M15" s="142"/>
      <c r="N15" s="157"/>
      <c r="O15" s="158"/>
      <c r="P15" s="159"/>
      <c r="Q15" s="143"/>
      <c r="R15" s="144"/>
      <c r="S15" s="162">
        <f>IF(Q15=AZ9,BA9,0)+IF(Q15=AZ10,BA10,0)+IF(Q15=AZ11,BA11,0)+IF(Q15=AZ12,BA12,0)+IF(Q15=AZ13,BA13,0)+IF(Q15=AZ14,BA14,0)+IF(Q15=AZ15,BA9,0)+IF(Q15=AZ16,BA9,0)+IF(Q15=AZ17,BA9,0)+IF(Q15=AZ18,BA9,0)+IF(Q15=AZ19,BA9,0)+IF(Q15=AZ20,BA10,0)+IF(Q15=AZ21,BA10,0)+IF(G5="oui",IF(Q15=AZ10,-20,0)+IF(Q15=AZ11,-20,0)+IF(Q15=AZ20,-20,0)+IF(Q15=AZ21,-20,0),0)</f>
        <v>0</v>
      </c>
      <c r="T15" s="163"/>
      <c r="U15" s="164">
        <f>IF(Q15=AZ15,BA15,0)+IF(Q15=AZ16,BA16,0)+IF(Q15=AZ17,BA17,0)+IF(Q15=AZ18,BA18,0)+IF(Q15=AZ19,BA19,0)+IF(Q15=AZ20,BA20,0)+IF(Q15=AZ21,BA21,0)</f>
        <v>0</v>
      </c>
      <c r="V15" s="165"/>
      <c r="W15" s="166">
        <f>IF(Q15=AZ9,BA22,0)+IF(Q15=AZ10,BA23,0)+IF(Q15=AZ11,BA23,0)+IF(Q15=AZ12,BA23,0)+IF(Q15=AZ13,BA24,0)+IF(Q15=AZ14,BA24,0)+IF(Q15=AZ15,BA22,0)+IF(Q15=AZ16,BA22,0)+IF(Q15=AZ17,BA22,0)+IF(Q15=AZ18,BA22,0)+IF(Q15=AZ19,BA22,0)+IF(Q15=AZ20,BA23,0)+IF(Q15=AZ21,BA23,0)+IF(Q15=AZ22,BB22,0)+IF(Q15=AZ23,BB23,0)-(IF(N15&gt;DATE(2019,12,31),10,0)*(IF(Q15&lt;&gt;0,1,0)))</f>
        <v>0</v>
      </c>
      <c r="X15" s="167"/>
      <c r="Y15" s="145">
        <v>0</v>
      </c>
      <c r="Z15" s="146"/>
      <c r="AA15" s="84">
        <f>IF(BC16=3,IF(Q15=AZ15,-5,0)+IF(Q15=AZ16,-10,0)+IF(Q15=AZ17,-10,0)+IF(Q15=AZ18,-10,0)+IF(Q15=AZ19,-10,0)+IF(Q15=AZ20,-10,0)+IF(Q15=AZ21,-10,0),0)+IF(BC16&gt;3,IF(Q15=AZ15,-15,0)+IF(Q15=AZ16,-20,0)+IF(Q15=AZ17,-20,0)+IF(Q15=AZ18,-20,0)+IF(Q15=AZ19,-20,0)+IF(Q15=AZ20,-20,0)+IF(Q15=AZ21,-20,0),0)</f>
        <v>0</v>
      </c>
      <c r="AB15" s="85"/>
      <c r="AC15" s="160">
        <v>0</v>
      </c>
      <c r="AD15" s="161"/>
      <c r="AE15" s="80">
        <f t="shared" si="0"/>
        <v>0</v>
      </c>
      <c r="AF15" s="81"/>
      <c r="AG15" s="17">
        <v>0</v>
      </c>
      <c r="AH15" s="22">
        <f t="shared" si="1"/>
        <v>0</v>
      </c>
      <c r="AX15">
        <v>15</v>
      </c>
      <c r="AZ15" s="7" t="s">
        <v>12</v>
      </c>
      <c r="BA15" s="8">
        <f>'Grille tarifaire 2026-2027'!$G$10</f>
        <v>145</v>
      </c>
      <c r="BC15" s="11">
        <f>IF(Q15=AZ15,1,0)+IF(Q15=AZ16,1,0)+IF(Q15=AZ17,1,0)+IF(Q15=AZ18,1,0)+IF(Q15=AZ19,1,0)+IF(Q15=AZ20,1,0)+IF(Q15=AZ21,1,0)</f>
        <v>0</v>
      </c>
    </row>
    <row r="16" spans="1:59" ht="15" thickBot="1" x14ac:dyDescent="0.35">
      <c r="T16" s="136" t="s">
        <v>65</v>
      </c>
      <c r="U16" s="137"/>
      <c r="V16" s="23">
        <f>BC16</f>
        <v>0</v>
      </c>
      <c r="AA16" s="90">
        <f>SUM(AA9:AA15)</f>
        <v>0</v>
      </c>
      <c r="AB16" s="91"/>
      <c r="AE16" s="90">
        <f>SUM(AE9:AF15)</f>
        <v>0</v>
      </c>
      <c r="AF16" s="91"/>
      <c r="AH16" s="24">
        <f>SUM(AH9:AH15)</f>
        <v>0</v>
      </c>
      <c r="AX16">
        <v>16</v>
      </c>
      <c r="AZ16" s="6" t="s">
        <v>13</v>
      </c>
      <c r="BA16" s="8">
        <f>'Grille tarifaire 2026-2027'!$K$10</f>
        <v>250</v>
      </c>
      <c r="BC16" s="11">
        <f>BC9+BC10+BC11+BC12+BC13+BC14+BC15</f>
        <v>0</v>
      </c>
    </row>
    <row r="17" spans="1:57" ht="15" thickBot="1" x14ac:dyDescent="0.35">
      <c r="A17" s="76" t="s">
        <v>7</v>
      </c>
      <c r="B17" s="77"/>
      <c r="C17" s="77"/>
      <c r="D17" s="77"/>
      <c r="E17" s="77"/>
      <c r="F17" s="77"/>
      <c r="G17" s="77" t="s">
        <v>29</v>
      </c>
      <c r="H17" s="77"/>
      <c r="I17" s="77"/>
      <c r="J17" s="77" t="s">
        <v>30</v>
      </c>
      <c r="K17" s="77"/>
      <c r="L17" s="77"/>
      <c r="M17" s="77"/>
      <c r="N17" s="77"/>
      <c r="O17" s="77"/>
      <c r="P17" s="77"/>
      <c r="Q17" s="77"/>
      <c r="R17" s="218"/>
      <c r="S17" s="18"/>
      <c r="T17" s="18"/>
      <c r="U17" s="18"/>
      <c r="V17" s="18"/>
      <c r="W17" s="18"/>
      <c r="AX17">
        <v>17</v>
      </c>
      <c r="AZ17" s="6" t="s">
        <v>20</v>
      </c>
      <c r="BA17" s="8">
        <f>'Grille tarifaire 2026-2027'!$M$10</f>
        <v>478</v>
      </c>
    </row>
    <row r="18" spans="1:57" x14ac:dyDescent="0.3">
      <c r="A18" s="219" t="str">
        <f t="shared" ref="A18:A24" si="2">IF(H9&lt;&gt;0,H9,"-")</f>
        <v>-</v>
      </c>
      <c r="B18" s="220"/>
      <c r="C18" s="220"/>
      <c r="D18" s="220"/>
      <c r="E18" s="220"/>
      <c r="F18" s="220"/>
      <c r="G18" s="221"/>
      <c r="H18" s="221"/>
      <c r="I18" s="221"/>
      <c r="J18" s="151"/>
      <c r="K18" s="151"/>
      <c r="L18" s="151"/>
      <c r="M18" s="151"/>
      <c r="N18" s="151"/>
      <c r="O18" s="151"/>
      <c r="P18" s="151"/>
      <c r="Q18" s="151"/>
      <c r="R18" s="152"/>
      <c r="S18" s="18"/>
      <c r="T18" s="103" t="s">
        <v>36</v>
      </c>
      <c r="U18" s="104"/>
      <c r="V18" s="109">
        <f>X18-3</f>
        <v>2019</v>
      </c>
      <c r="W18" s="109"/>
      <c r="X18" s="109">
        <f>'Grille tarifaire 2026-2027'!G4</f>
        <v>2022</v>
      </c>
      <c r="Y18" s="109"/>
      <c r="Z18" s="110" t="s">
        <v>12</v>
      </c>
      <c r="AA18" s="111"/>
      <c r="AC18" s="68" t="s">
        <v>51</v>
      </c>
      <c r="AD18" s="69"/>
      <c r="AE18" s="72">
        <f>IF(L5="oui",-20,0)</f>
        <v>0</v>
      </c>
      <c r="AF18" s="73"/>
      <c r="AX18">
        <v>18</v>
      </c>
      <c r="AZ18" s="6" t="s">
        <v>14</v>
      </c>
      <c r="BA18" s="8">
        <f>'Grille tarifaire 2026-2027'!$O$10</f>
        <v>582</v>
      </c>
    </row>
    <row r="19" spans="1:57" ht="15" thickBot="1" x14ac:dyDescent="0.35">
      <c r="A19" s="149" t="str">
        <f t="shared" si="2"/>
        <v>-</v>
      </c>
      <c r="B19" s="150"/>
      <c r="C19" s="150"/>
      <c r="D19" s="150"/>
      <c r="E19" s="150"/>
      <c r="F19" s="150"/>
      <c r="G19" s="115"/>
      <c r="H19" s="115"/>
      <c r="I19" s="115"/>
      <c r="J19" s="116"/>
      <c r="K19" s="116"/>
      <c r="L19" s="116"/>
      <c r="M19" s="116"/>
      <c r="N19" s="116"/>
      <c r="O19" s="116"/>
      <c r="P19" s="116"/>
      <c r="Q19" s="116"/>
      <c r="R19" s="117"/>
      <c r="S19" s="18"/>
      <c r="T19" s="105" t="s">
        <v>37</v>
      </c>
      <c r="U19" s="106"/>
      <c r="V19" s="102">
        <f>X19-9</f>
        <v>2009</v>
      </c>
      <c r="W19" s="102"/>
      <c r="X19" s="102">
        <f>V18-1</f>
        <v>2018</v>
      </c>
      <c r="Y19" s="102"/>
      <c r="Z19" s="100" t="s">
        <v>39</v>
      </c>
      <c r="AA19" s="101"/>
      <c r="AB19" s="25"/>
      <c r="AC19" s="70"/>
      <c r="AD19" s="71"/>
      <c r="AE19" s="74"/>
      <c r="AF19" s="75"/>
      <c r="AG19" s="13"/>
      <c r="AH19" s="26"/>
      <c r="AI19" s="13"/>
      <c r="AJ19" s="13"/>
      <c r="AK19" s="13"/>
      <c r="AL19" s="92"/>
      <c r="AM19" s="93"/>
      <c r="AN19" s="93"/>
      <c r="AX19">
        <v>19</v>
      </c>
      <c r="AZ19" s="6" t="s">
        <v>15</v>
      </c>
      <c r="BA19" s="8">
        <f>'Grille tarifaire 2026-2027'!$Q$10</f>
        <v>686</v>
      </c>
    </row>
    <row r="20" spans="1:57" ht="15" thickBot="1" x14ac:dyDescent="0.35">
      <c r="A20" s="149" t="str">
        <f t="shared" si="2"/>
        <v>-</v>
      </c>
      <c r="B20" s="150"/>
      <c r="C20" s="150"/>
      <c r="D20" s="150"/>
      <c r="E20" s="150"/>
      <c r="F20" s="150"/>
      <c r="G20" s="115"/>
      <c r="H20" s="115"/>
      <c r="I20" s="115"/>
      <c r="J20" s="116"/>
      <c r="K20" s="116"/>
      <c r="L20" s="116"/>
      <c r="M20" s="116"/>
      <c r="N20" s="116"/>
      <c r="O20" s="116"/>
      <c r="P20" s="116"/>
      <c r="Q20" s="116"/>
      <c r="R20" s="117"/>
      <c r="S20" s="18"/>
      <c r="T20" s="107" t="s">
        <v>38</v>
      </c>
      <c r="U20" s="108"/>
      <c r="V20" s="99">
        <f>V19-1</f>
        <v>2008</v>
      </c>
      <c r="W20" s="99"/>
      <c r="X20" s="98" t="s">
        <v>40</v>
      </c>
      <c r="Y20" s="98"/>
      <c r="Z20" s="112" t="s">
        <v>41</v>
      </c>
      <c r="AA20" s="113"/>
      <c r="AB20" s="15"/>
      <c r="AC20" s="15"/>
      <c r="AD20" s="27"/>
      <c r="AE20" s="27"/>
      <c r="AF20" s="27"/>
      <c r="AG20" s="27"/>
      <c r="AH20" s="28"/>
      <c r="AI20" s="27"/>
      <c r="AJ20" s="27"/>
      <c r="AK20" s="14"/>
      <c r="AL20" s="15"/>
      <c r="AM20" s="12"/>
      <c r="AN20" s="12"/>
      <c r="AX20">
        <v>20</v>
      </c>
      <c r="AZ20" s="7" t="s">
        <v>16</v>
      </c>
      <c r="BA20" s="8">
        <f>'Grille tarifaire 2026-2027'!$S$10</f>
        <v>317</v>
      </c>
    </row>
    <row r="21" spans="1:57" ht="15" thickBot="1" x14ac:dyDescent="0.35">
      <c r="A21" s="149" t="str">
        <f t="shared" si="2"/>
        <v>-</v>
      </c>
      <c r="B21" s="150"/>
      <c r="C21" s="150"/>
      <c r="D21" s="150"/>
      <c r="E21" s="150"/>
      <c r="F21" s="150"/>
      <c r="G21" s="115"/>
      <c r="H21" s="115"/>
      <c r="I21" s="115"/>
      <c r="J21" s="116"/>
      <c r="K21" s="116"/>
      <c r="L21" s="116"/>
      <c r="M21" s="116"/>
      <c r="N21" s="116"/>
      <c r="O21" s="116"/>
      <c r="P21" s="116"/>
      <c r="Q21" s="116"/>
      <c r="R21" s="117"/>
      <c r="S21" s="18"/>
      <c r="T21" s="18"/>
      <c r="U21" s="18"/>
      <c r="V21" s="18"/>
      <c r="W21" s="18"/>
      <c r="AC21" s="76" t="s">
        <v>52</v>
      </c>
      <c r="AD21" s="77"/>
      <c r="AE21" s="78">
        <f>AE16+AE18+Y22</f>
        <v>0</v>
      </c>
      <c r="AF21" s="79"/>
      <c r="AX21">
        <v>21</v>
      </c>
      <c r="AZ21" s="7" t="s">
        <v>113</v>
      </c>
      <c r="BA21" s="8">
        <f>'Grille tarifaire 2026-2027'!$U$10</f>
        <v>613</v>
      </c>
    </row>
    <row r="22" spans="1:57" ht="15" thickBot="1" x14ac:dyDescent="0.35">
      <c r="A22" s="149" t="str">
        <f t="shared" si="2"/>
        <v>-</v>
      </c>
      <c r="B22" s="150"/>
      <c r="C22" s="150"/>
      <c r="D22" s="150"/>
      <c r="E22" s="150"/>
      <c r="F22" s="150"/>
      <c r="G22" s="115"/>
      <c r="H22" s="115"/>
      <c r="I22" s="115"/>
      <c r="J22" s="116"/>
      <c r="K22" s="116"/>
      <c r="L22" s="116"/>
      <c r="M22" s="116"/>
      <c r="N22" s="116"/>
      <c r="O22" s="116"/>
      <c r="P22" s="116"/>
      <c r="Q22" s="116"/>
      <c r="R22" s="117"/>
      <c r="S22" s="18"/>
      <c r="T22" s="132" t="s">
        <v>50</v>
      </c>
      <c r="U22" s="133"/>
      <c r="V22" s="133"/>
      <c r="W22" s="29">
        <v>10</v>
      </c>
      <c r="X22" s="9">
        <v>0</v>
      </c>
      <c r="Y22" s="134">
        <f>W22*X22</f>
        <v>0</v>
      </c>
      <c r="Z22" s="135"/>
      <c r="AC22" s="18"/>
      <c r="AD22" s="18"/>
      <c r="AX22">
        <v>22</v>
      </c>
      <c r="AZ22" s="6" t="s">
        <v>18</v>
      </c>
      <c r="BA22" s="8">
        <f>'Grille tarifaire 2026-2027'!$I$5</f>
        <v>23</v>
      </c>
      <c r="BB22" s="8">
        <f>BA22+5</f>
        <v>28</v>
      </c>
    </row>
    <row r="23" spans="1:57" ht="14.4" customHeight="1" x14ac:dyDescent="0.3">
      <c r="A23" s="149" t="str">
        <f t="shared" si="2"/>
        <v>-</v>
      </c>
      <c r="B23" s="150"/>
      <c r="C23" s="150"/>
      <c r="D23" s="150"/>
      <c r="E23" s="150"/>
      <c r="F23" s="150"/>
      <c r="G23" s="115"/>
      <c r="H23" s="115"/>
      <c r="I23" s="115"/>
      <c r="J23" s="116"/>
      <c r="K23" s="116"/>
      <c r="L23" s="116"/>
      <c r="M23" s="116"/>
      <c r="N23" s="116"/>
      <c r="O23" s="116"/>
      <c r="P23" s="116"/>
      <c r="Q23" s="116"/>
      <c r="R23" s="117"/>
      <c r="S23" s="18"/>
      <c r="T23" s="18"/>
      <c r="U23" s="18"/>
      <c r="V23" s="18"/>
      <c r="W23" s="18"/>
      <c r="X23" s="30"/>
      <c r="AG23" s="287" t="s">
        <v>62</v>
      </c>
      <c r="AH23" s="287"/>
      <c r="AI23" s="287" t="s">
        <v>63</v>
      </c>
      <c r="AJ23" s="287"/>
      <c r="AX23">
        <v>23</v>
      </c>
      <c r="AZ23" s="6" t="s">
        <v>19</v>
      </c>
      <c r="BA23" s="8">
        <f>'Grille tarifaire 2026-2027'!$S$5</f>
        <v>33</v>
      </c>
      <c r="BB23" s="8">
        <f>BA23+7</f>
        <v>40</v>
      </c>
    </row>
    <row r="24" spans="1:57" ht="15" customHeight="1" thickBot="1" x14ac:dyDescent="0.35">
      <c r="A24" s="213" t="str">
        <f t="shared" si="2"/>
        <v>-</v>
      </c>
      <c r="B24" s="214"/>
      <c r="C24" s="214"/>
      <c r="D24" s="214"/>
      <c r="E24" s="214"/>
      <c r="F24" s="214"/>
      <c r="G24" s="215"/>
      <c r="H24" s="215"/>
      <c r="I24" s="215"/>
      <c r="J24" s="216"/>
      <c r="K24" s="216"/>
      <c r="L24" s="216"/>
      <c r="M24" s="216"/>
      <c r="N24" s="216"/>
      <c r="O24" s="216"/>
      <c r="P24" s="216"/>
      <c r="Q24" s="216"/>
      <c r="R24" s="217"/>
      <c r="S24" s="18"/>
      <c r="T24" s="114" t="s">
        <v>44</v>
      </c>
      <c r="U24" s="114"/>
      <c r="V24" s="97" t="s">
        <v>45</v>
      </c>
      <c r="W24" s="97"/>
      <c r="X24" s="65"/>
      <c r="Y24" s="66"/>
      <c r="Z24" s="66"/>
      <c r="AA24" s="66"/>
      <c r="AB24" s="66"/>
      <c r="AC24" s="66"/>
      <c r="AD24" s="66"/>
      <c r="AE24" s="66"/>
      <c r="AF24" s="67"/>
      <c r="AG24" s="64"/>
      <c r="AH24" s="64"/>
      <c r="AI24" s="94">
        <f>-AG24</f>
        <v>0</v>
      </c>
      <c r="AJ24" s="94"/>
      <c r="AX24">
        <v>24</v>
      </c>
      <c r="AZ24" s="6" t="s">
        <v>24</v>
      </c>
      <c r="BA24" s="4">
        <v>3</v>
      </c>
    </row>
    <row r="25" spans="1:57" x14ac:dyDescent="0.3">
      <c r="T25" s="114"/>
      <c r="U25" s="114"/>
      <c r="V25" s="291" t="s">
        <v>46</v>
      </c>
      <c r="W25" s="291"/>
      <c r="X25" s="65"/>
      <c r="Y25" s="66"/>
      <c r="Z25" s="66"/>
      <c r="AA25" s="66"/>
      <c r="AB25" s="66"/>
      <c r="AC25" s="66"/>
      <c r="AD25" s="66"/>
      <c r="AE25" s="66"/>
      <c r="AF25" s="67"/>
      <c r="AG25" s="64"/>
      <c r="AH25" s="64"/>
      <c r="AI25" s="95">
        <f>-AG25</f>
        <v>0</v>
      </c>
      <c r="AJ25" s="96"/>
      <c r="BA25"/>
      <c r="BC25" s="4"/>
      <c r="BE25" s="2"/>
    </row>
    <row r="26" spans="1:57" x14ac:dyDescent="0.3">
      <c r="A26" s="86" t="s">
        <v>49</v>
      </c>
      <c r="B26" s="86"/>
      <c r="C26" s="87"/>
      <c r="D26" s="88"/>
      <c r="E26" s="88"/>
      <c r="F26" s="88"/>
      <c r="G26" s="88"/>
      <c r="H26" s="88"/>
      <c r="I26" s="88"/>
      <c r="J26" s="88"/>
      <c r="K26" s="88"/>
      <c r="L26" s="88"/>
      <c r="M26" s="88"/>
      <c r="N26" s="88"/>
      <c r="O26" s="88"/>
      <c r="P26" s="88"/>
      <c r="Q26" s="88"/>
      <c r="R26" s="89"/>
      <c r="T26" s="114"/>
      <c r="U26" s="114"/>
      <c r="V26" s="97" t="s">
        <v>47</v>
      </c>
      <c r="W26" s="97"/>
      <c r="X26" s="65"/>
      <c r="Y26" s="66"/>
      <c r="Z26" s="66"/>
      <c r="AA26" s="66"/>
      <c r="AB26" s="66"/>
      <c r="AC26" s="66"/>
      <c r="AD26" s="66"/>
      <c r="AE26" s="66"/>
      <c r="AF26" s="67"/>
      <c r="AG26" s="64"/>
      <c r="AH26" s="64"/>
      <c r="AI26" s="95">
        <f>-AG26*0.975</f>
        <v>0</v>
      </c>
      <c r="AJ26" s="96"/>
      <c r="BA26"/>
      <c r="BC26" s="4"/>
      <c r="BE26" s="2"/>
    </row>
    <row r="27" spans="1:57" ht="15" thickBot="1" x14ac:dyDescent="0.35">
      <c r="T27" s="114"/>
      <c r="U27" s="114"/>
      <c r="V27" s="291" t="s">
        <v>48</v>
      </c>
      <c r="W27" s="291"/>
      <c r="X27" s="292"/>
      <c r="Y27" s="293"/>
      <c r="Z27" s="293"/>
      <c r="AA27" s="293"/>
      <c r="AB27" s="294"/>
      <c r="AC27" s="294"/>
      <c r="AD27" s="294"/>
      <c r="AE27" s="294"/>
      <c r="AF27" s="295"/>
      <c r="AG27" s="272"/>
      <c r="AH27" s="272"/>
      <c r="AI27" s="288">
        <f>-AG27</f>
        <v>0</v>
      </c>
      <c r="AJ27" s="288"/>
      <c r="BA27"/>
      <c r="BC27" s="4"/>
      <c r="BE27" s="2"/>
    </row>
    <row r="28" spans="1:57" ht="15" thickBot="1" x14ac:dyDescent="0.35">
      <c r="A28" s="231" t="s">
        <v>53</v>
      </c>
      <c r="B28" s="232"/>
      <c r="C28" s="232"/>
      <c r="D28" s="232"/>
      <c r="E28" s="232"/>
      <c r="F28" s="233"/>
      <c r="G28" s="231" t="s">
        <v>54</v>
      </c>
      <c r="H28" s="232"/>
      <c r="I28" s="232"/>
      <c r="J28" s="233"/>
      <c r="K28" s="231" t="s">
        <v>55</v>
      </c>
      <c r="L28" s="232"/>
      <c r="M28" s="232"/>
      <c r="N28" s="233"/>
      <c r="O28" s="231" t="s">
        <v>56</v>
      </c>
      <c r="P28" s="232"/>
      <c r="Q28" s="232"/>
      <c r="R28" s="233"/>
      <c r="T28" s="31"/>
      <c r="U28" s="31"/>
      <c r="AB28" s="273" t="s">
        <v>164</v>
      </c>
      <c r="AC28" s="274"/>
      <c r="AD28" s="275"/>
      <c r="AE28" s="289" t="s">
        <v>163</v>
      </c>
      <c r="AF28" s="289"/>
      <c r="AG28" s="289"/>
      <c r="AH28" s="289"/>
      <c r="AI28" s="289"/>
      <c r="AJ28" s="290"/>
      <c r="BA28"/>
      <c r="BC28" s="4"/>
      <c r="BE28" s="2"/>
    </row>
    <row r="29" spans="1:57" ht="16.2" thickBot="1" x14ac:dyDescent="0.35">
      <c r="A29" s="225" t="s">
        <v>7</v>
      </c>
      <c r="B29" s="226"/>
      <c r="C29" s="226"/>
      <c r="D29" s="226"/>
      <c r="E29" s="226"/>
      <c r="F29" s="227"/>
      <c r="G29" s="228" t="s">
        <v>57</v>
      </c>
      <c r="H29" s="229"/>
      <c r="I29" s="229" t="s">
        <v>58</v>
      </c>
      <c r="J29" s="230"/>
      <c r="K29" s="228" t="s">
        <v>57</v>
      </c>
      <c r="L29" s="229"/>
      <c r="M29" s="229" t="s">
        <v>58</v>
      </c>
      <c r="N29" s="230"/>
      <c r="O29" s="228" t="s">
        <v>57</v>
      </c>
      <c r="P29" s="229"/>
      <c r="Q29" s="229" t="s">
        <v>58</v>
      </c>
      <c r="R29" s="230"/>
      <c r="T29" s="247" t="s">
        <v>59</v>
      </c>
      <c r="U29" s="247"/>
      <c r="V29" s="247"/>
      <c r="W29" s="247"/>
      <c r="X29" s="247"/>
      <c r="Y29" s="3">
        <v>4</v>
      </c>
      <c r="AA29" s="18"/>
      <c r="AB29" s="245" t="s">
        <v>60</v>
      </c>
      <c r="AC29" s="246"/>
      <c r="AD29" s="2"/>
      <c r="AE29" s="286"/>
      <c r="AF29" s="286"/>
      <c r="AG29" s="286"/>
      <c r="AH29" s="285"/>
      <c r="AI29" s="285"/>
      <c r="AJ29" s="285"/>
      <c r="AV29" s="4"/>
      <c r="AX29" s="2"/>
      <c r="BA29"/>
      <c r="BC29"/>
    </row>
    <row r="30" spans="1:57" ht="16.2" thickBot="1" x14ac:dyDescent="0.35">
      <c r="A30" s="222" t="str">
        <f t="shared" ref="A30:A34" si="3">IF(H9&lt;&gt;0,H9,"-")</f>
        <v>-</v>
      </c>
      <c r="B30" s="222"/>
      <c r="C30" s="222"/>
      <c r="D30" s="222"/>
      <c r="E30" s="222"/>
      <c r="F30" s="223"/>
      <c r="G30" s="224"/>
      <c r="H30" s="151"/>
      <c r="I30" s="151"/>
      <c r="J30" s="152"/>
      <c r="K30" s="224"/>
      <c r="L30" s="151"/>
      <c r="M30" s="151"/>
      <c r="N30" s="152"/>
      <c r="O30" s="224"/>
      <c r="P30" s="151"/>
      <c r="Q30" s="151"/>
      <c r="R30" s="152"/>
      <c r="T30" s="247" t="s">
        <v>61</v>
      </c>
      <c r="U30" s="247"/>
      <c r="V30" s="247"/>
      <c r="W30" s="247"/>
      <c r="X30" s="247"/>
      <c r="Y30" s="32">
        <v>1</v>
      </c>
      <c r="Z30" s="248">
        <f>IF(Y29=1,AH30,0)+IF(Y29=2,ROUNDUP(AH30/2,0))+IF(Y29=3,ROUNDUP(AH30/3,0))+IF(Y29=4,ROUNDUP(AH30/4,0))</f>
        <v>0</v>
      </c>
      <c r="AA30" s="249"/>
      <c r="AB30" s="264"/>
      <c r="AC30" s="265"/>
      <c r="AD30" s="2"/>
      <c r="AE30" s="260" t="s">
        <v>52</v>
      </c>
      <c r="AF30" s="261"/>
      <c r="AG30" s="261"/>
      <c r="AH30" s="262">
        <f>AE21+AI24+AI25+AI26+AI27</f>
        <v>0</v>
      </c>
      <c r="AI30" s="262"/>
      <c r="AJ30" s="263"/>
      <c r="AO30" s="62"/>
      <c r="AW30" s="4"/>
      <c r="AY30" s="2"/>
      <c r="BA30"/>
      <c r="BC30"/>
    </row>
    <row r="31" spans="1:57" ht="15" thickBot="1" x14ac:dyDescent="0.35">
      <c r="A31" s="237" t="str">
        <f t="shared" si="3"/>
        <v>-</v>
      </c>
      <c r="B31" s="238"/>
      <c r="C31" s="238"/>
      <c r="D31" s="238"/>
      <c r="E31" s="238"/>
      <c r="F31" s="239"/>
      <c r="G31" s="250"/>
      <c r="H31" s="251"/>
      <c r="I31" s="243"/>
      <c r="J31" s="244"/>
      <c r="K31" s="250"/>
      <c r="L31" s="251"/>
      <c r="M31" s="243"/>
      <c r="N31" s="244"/>
      <c r="O31" s="250"/>
      <c r="P31" s="251"/>
      <c r="Q31" s="243"/>
      <c r="R31" s="244"/>
      <c r="T31" s="247" t="s">
        <v>61</v>
      </c>
      <c r="U31" s="247"/>
      <c r="V31" s="247"/>
      <c r="W31" s="247"/>
      <c r="X31" s="247"/>
      <c r="Y31" s="32">
        <v>2</v>
      </c>
      <c r="Z31" s="248">
        <f>IF(Y29=2,ROUNDUP(AH30-Z30,0))+IF(Y29=3,ROUNDUP(AH30/3,0))+IF(Y29=4,ROUNDUP(AH30/4,0))</f>
        <v>0</v>
      </c>
      <c r="AA31" s="249"/>
      <c r="AB31" s="264"/>
      <c r="AC31" s="265"/>
      <c r="AD31" s="2"/>
      <c r="AH31"/>
      <c r="AW31" s="4"/>
      <c r="AY31" s="2"/>
      <c r="BA31"/>
      <c r="BC31"/>
    </row>
    <row r="32" spans="1:57" x14ac:dyDescent="0.3">
      <c r="A32" s="234" t="str">
        <f t="shared" si="3"/>
        <v>-</v>
      </c>
      <c r="B32" s="234"/>
      <c r="C32" s="234"/>
      <c r="D32" s="234"/>
      <c r="E32" s="234"/>
      <c r="F32" s="235"/>
      <c r="G32" s="236"/>
      <c r="H32" s="116"/>
      <c r="I32" s="116"/>
      <c r="J32" s="117"/>
      <c r="K32" s="236"/>
      <c r="L32" s="116"/>
      <c r="M32" s="116"/>
      <c r="N32" s="117"/>
      <c r="O32" s="236"/>
      <c r="P32" s="116"/>
      <c r="Q32" s="116"/>
      <c r="R32" s="117"/>
      <c r="T32" s="247" t="s">
        <v>61</v>
      </c>
      <c r="U32" s="247"/>
      <c r="V32" s="247"/>
      <c r="W32" s="247"/>
      <c r="X32" s="247"/>
      <c r="Y32" s="32">
        <v>3</v>
      </c>
      <c r="Z32" s="248">
        <f>IF(Y29=3,AH30-(Z30+Z31),0)+IF(Y29=4,AH30/4,0)</f>
        <v>0</v>
      </c>
      <c r="AA32" s="249"/>
      <c r="AB32" s="264"/>
      <c r="AC32" s="265"/>
      <c r="AD32" s="2"/>
      <c r="AE32" s="266" t="s">
        <v>64</v>
      </c>
      <c r="AF32" s="267"/>
      <c r="AG32" s="267"/>
      <c r="AH32" s="267"/>
      <c r="AI32" s="268"/>
      <c r="AW32" s="4"/>
      <c r="AY32" s="2"/>
      <c r="BA32"/>
      <c r="BC32"/>
    </row>
    <row r="33" spans="1:55" ht="15" thickBot="1" x14ac:dyDescent="0.35">
      <c r="A33" s="234" t="str">
        <f t="shared" si="3"/>
        <v>-</v>
      </c>
      <c r="B33" s="234"/>
      <c r="C33" s="234"/>
      <c r="D33" s="234"/>
      <c r="E33" s="234"/>
      <c r="F33" s="235"/>
      <c r="G33" s="236"/>
      <c r="H33" s="116"/>
      <c r="I33" s="116"/>
      <c r="J33" s="117"/>
      <c r="K33" s="236"/>
      <c r="L33" s="116"/>
      <c r="M33" s="116"/>
      <c r="N33" s="117"/>
      <c r="O33" s="236"/>
      <c r="P33" s="116"/>
      <c r="Q33" s="116"/>
      <c r="R33" s="117"/>
      <c r="T33" s="247" t="s">
        <v>61</v>
      </c>
      <c r="U33" s="247"/>
      <c r="V33" s="247"/>
      <c r="W33" s="247"/>
      <c r="X33" s="247"/>
      <c r="Y33" s="32">
        <v>4</v>
      </c>
      <c r="Z33" s="248">
        <f>IF(Y29=4,AH30-(Z30+Z31+Z32),0)</f>
        <v>0</v>
      </c>
      <c r="AA33" s="249"/>
      <c r="AB33" s="264"/>
      <c r="AC33" s="265"/>
      <c r="AD33" s="2"/>
      <c r="AE33" s="269">
        <f>-AH30+AB30+AB31+AB32+AB33</f>
        <v>0</v>
      </c>
      <c r="AF33" s="270"/>
      <c r="AG33" s="270"/>
      <c r="AH33" s="270"/>
      <c r="AI33" s="271"/>
      <c r="AW33" s="4"/>
      <c r="AY33" s="2"/>
      <c r="BA33"/>
      <c r="BC33"/>
    </row>
    <row r="34" spans="1:55" ht="7.5" customHeight="1" thickBot="1" x14ac:dyDescent="0.35">
      <c r="A34" s="237" t="str">
        <f t="shared" si="3"/>
        <v>-</v>
      </c>
      <c r="B34" s="238"/>
      <c r="C34" s="238"/>
      <c r="D34" s="238"/>
      <c r="E34" s="238"/>
      <c r="F34" s="239"/>
      <c r="G34" s="256"/>
      <c r="H34" s="257"/>
      <c r="I34" s="252"/>
      <c r="J34" s="253"/>
      <c r="K34" s="256"/>
      <c r="L34" s="257"/>
      <c r="M34" s="252"/>
      <c r="N34" s="253"/>
      <c r="O34" s="256"/>
      <c r="P34" s="257"/>
      <c r="Q34" s="252"/>
      <c r="R34" s="253"/>
    </row>
    <row r="35" spans="1:55" ht="7.5" customHeight="1" x14ac:dyDescent="0.3">
      <c r="A35" s="223"/>
      <c r="B35" s="240"/>
      <c r="C35" s="240"/>
      <c r="D35" s="240"/>
      <c r="E35" s="240"/>
      <c r="F35" s="241"/>
      <c r="G35" s="258"/>
      <c r="H35" s="259"/>
      <c r="I35" s="254"/>
      <c r="J35" s="255"/>
      <c r="K35" s="258"/>
      <c r="L35" s="259"/>
      <c r="M35" s="254"/>
      <c r="N35" s="255"/>
      <c r="O35" s="258"/>
      <c r="P35" s="259"/>
      <c r="Q35" s="254"/>
      <c r="R35" s="255"/>
      <c r="T35" s="276" t="s">
        <v>160</v>
      </c>
      <c r="U35" s="277"/>
      <c r="V35" s="277"/>
      <c r="W35" s="277"/>
      <c r="X35" s="277"/>
      <c r="Y35" s="277"/>
      <c r="Z35" s="277"/>
      <c r="AA35" s="277"/>
      <c r="AB35" s="277"/>
      <c r="AC35" s="277"/>
      <c r="AD35" s="277"/>
      <c r="AE35" s="277"/>
      <c r="AF35" s="277"/>
      <c r="AG35" s="277"/>
      <c r="AH35" s="277"/>
      <c r="AI35" s="277"/>
      <c r="AJ35" s="278"/>
    </row>
    <row r="36" spans="1:55" ht="14.4" customHeight="1" x14ac:dyDescent="0.3">
      <c r="A36" s="234" t="str">
        <f>IF(H14&lt;&gt;0,H14,"-")</f>
        <v>-</v>
      </c>
      <c r="B36" s="234"/>
      <c r="C36" s="234"/>
      <c r="D36" s="234"/>
      <c r="E36" s="234"/>
      <c r="F36" s="235"/>
      <c r="G36" s="236"/>
      <c r="H36" s="116"/>
      <c r="I36" s="116"/>
      <c r="J36" s="117"/>
      <c r="K36" s="236"/>
      <c r="L36" s="116"/>
      <c r="M36" s="116"/>
      <c r="N36" s="117"/>
      <c r="O36" s="236"/>
      <c r="P36" s="116"/>
      <c r="Q36" s="116"/>
      <c r="R36" s="117"/>
      <c r="T36" s="279"/>
      <c r="U36" s="280"/>
      <c r="V36" s="280"/>
      <c r="W36" s="280"/>
      <c r="X36" s="280"/>
      <c r="Y36" s="280"/>
      <c r="Z36" s="280"/>
      <c r="AA36" s="280"/>
      <c r="AB36" s="280"/>
      <c r="AC36" s="280"/>
      <c r="AD36" s="280"/>
      <c r="AE36" s="280"/>
      <c r="AF36" s="280"/>
      <c r="AG36" s="280"/>
      <c r="AH36" s="280"/>
      <c r="AI36" s="280"/>
      <c r="AJ36" s="281"/>
    </row>
    <row r="37" spans="1:55" ht="15" thickBot="1" x14ac:dyDescent="0.35">
      <c r="A37" s="234" t="str">
        <f>IF(H15&lt;&gt;0,H15,"-")</f>
        <v>-</v>
      </c>
      <c r="B37" s="234"/>
      <c r="C37" s="234"/>
      <c r="D37" s="234"/>
      <c r="E37" s="234"/>
      <c r="F37" s="235"/>
      <c r="G37" s="242"/>
      <c r="H37" s="216"/>
      <c r="I37" s="216"/>
      <c r="J37" s="217"/>
      <c r="K37" s="242"/>
      <c r="L37" s="216"/>
      <c r="M37" s="216"/>
      <c r="N37" s="217"/>
      <c r="O37" s="242"/>
      <c r="P37" s="216"/>
      <c r="Q37" s="216"/>
      <c r="R37" s="217"/>
      <c r="T37" s="282"/>
      <c r="U37" s="283"/>
      <c r="V37" s="283"/>
      <c r="W37" s="283"/>
      <c r="X37" s="283"/>
      <c r="Y37" s="283"/>
      <c r="Z37" s="283"/>
      <c r="AA37" s="283"/>
      <c r="AB37" s="283"/>
      <c r="AC37" s="283"/>
      <c r="AD37" s="283"/>
      <c r="AE37" s="283"/>
      <c r="AF37" s="283"/>
      <c r="AG37" s="283"/>
      <c r="AH37" s="283"/>
      <c r="AI37" s="283"/>
      <c r="AJ37" s="284"/>
    </row>
  </sheetData>
  <sheetProtection algorithmName="SHA-512" hashValue="+ZpYYUxiuuULCzOZQRnixT/r5rFz4AVdFSL/0nSoxMk7Rm9ZZy3McuKhvv/4myAHDMA84Pf1IM1+L8li04P++A==" saltValue="1Fj4T6NUxQ25ATRRcKTQmg==" spinCount="100000" sheet="1" selectLockedCells="1"/>
  <mergeCells count="259">
    <mergeCell ref="M37:N37"/>
    <mergeCell ref="O37:P37"/>
    <mergeCell ref="Q37:R37"/>
    <mergeCell ref="AG26:AH26"/>
    <mergeCell ref="AG27:AH27"/>
    <mergeCell ref="X26:AF26"/>
    <mergeCell ref="AB28:AD28"/>
    <mergeCell ref="S12:T12"/>
    <mergeCell ref="U12:V12"/>
    <mergeCell ref="T35:AJ37"/>
    <mergeCell ref="AH29:AJ29"/>
    <mergeCell ref="AE29:AG29"/>
    <mergeCell ref="AI23:AJ23"/>
    <mergeCell ref="AI27:AJ27"/>
    <mergeCell ref="AI25:AJ25"/>
    <mergeCell ref="AE28:AJ28"/>
    <mergeCell ref="V25:W25"/>
    <mergeCell ref="V24:W24"/>
    <mergeCell ref="O36:P36"/>
    <mergeCell ref="Q36:R36"/>
    <mergeCell ref="V27:W27"/>
    <mergeCell ref="AG23:AH23"/>
    <mergeCell ref="X27:AF27"/>
    <mergeCell ref="AG24:AH24"/>
    <mergeCell ref="Q34:R35"/>
    <mergeCell ref="O34:P35"/>
    <mergeCell ref="M34:N35"/>
    <mergeCell ref="K34:L35"/>
    <mergeCell ref="I34:J35"/>
    <mergeCell ref="G34:H35"/>
    <mergeCell ref="AE30:AG30"/>
    <mergeCell ref="AH30:AJ30"/>
    <mergeCell ref="AB33:AC33"/>
    <mergeCell ref="AB32:AC32"/>
    <mergeCell ref="AB31:AC31"/>
    <mergeCell ref="AB30:AC30"/>
    <mergeCell ref="AE32:AI32"/>
    <mergeCell ref="AE33:AI33"/>
    <mergeCell ref="O32:P32"/>
    <mergeCell ref="Q32:R32"/>
    <mergeCell ref="A37:F37"/>
    <mergeCell ref="G37:H37"/>
    <mergeCell ref="I37:J37"/>
    <mergeCell ref="K37:L37"/>
    <mergeCell ref="M33:N33"/>
    <mergeCell ref="O33:P33"/>
    <mergeCell ref="Q33:R33"/>
    <mergeCell ref="Q31:R31"/>
    <mergeCell ref="AB29:AC29"/>
    <mergeCell ref="T32:X32"/>
    <mergeCell ref="T33:X33"/>
    <mergeCell ref="Z33:AA33"/>
    <mergeCell ref="Z32:AA32"/>
    <mergeCell ref="Z31:AA31"/>
    <mergeCell ref="T29:X29"/>
    <mergeCell ref="T30:X30"/>
    <mergeCell ref="T31:X31"/>
    <mergeCell ref="Z30:AA30"/>
    <mergeCell ref="K31:L31"/>
    <mergeCell ref="I31:J31"/>
    <mergeCell ref="G31:H31"/>
    <mergeCell ref="A31:F31"/>
    <mergeCell ref="O31:P31"/>
    <mergeCell ref="M31:N31"/>
    <mergeCell ref="A36:F36"/>
    <mergeCell ref="G36:H36"/>
    <mergeCell ref="I36:J36"/>
    <mergeCell ref="K36:L36"/>
    <mergeCell ref="M36:N36"/>
    <mergeCell ref="A32:F32"/>
    <mergeCell ref="G32:H32"/>
    <mergeCell ref="I32:J32"/>
    <mergeCell ref="K32:L32"/>
    <mergeCell ref="M32:N32"/>
    <mergeCell ref="A33:F33"/>
    <mergeCell ref="G33:H33"/>
    <mergeCell ref="I33:J33"/>
    <mergeCell ref="K33:L33"/>
    <mergeCell ref="A34:F35"/>
    <mergeCell ref="A24:F24"/>
    <mergeCell ref="G24:I24"/>
    <mergeCell ref="J24:R24"/>
    <mergeCell ref="J17:R17"/>
    <mergeCell ref="A18:F18"/>
    <mergeCell ref="G18:I18"/>
    <mergeCell ref="A30:F30"/>
    <mergeCell ref="G30:H30"/>
    <mergeCell ref="I30:J30"/>
    <mergeCell ref="K30:L30"/>
    <mergeCell ref="M30:N30"/>
    <mergeCell ref="O30:P30"/>
    <mergeCell ref="Q30:R30"/>
    <mergeCell ref="A29:F29"/>
    <mergeCell ref="G29:H29"/>
    <mergeCell ref="I29:J29"/>
    <mergeCell ref="K29:L29"/>
    <mergeCell ref="M29:N29"/>
    <mergeCell ref="O29:P29"/>
    <mergeCell ref="Q29:R29"/>
    <mergeCell ref="A28:F28"/>
    <mergeCell ref="G28:J28"/>
    <mergeCell ref="K28:N28"/>
    <mergeCell ref="O28:R28"/>
    <mergeCell ref="A3:D3"/>
    <mergeCell ref="E3:H3"/>
    <mergeCell ref="I3:L3"/>
    <mergeCell ref="A5:F5"/>
    <mergeCell ref="G5:H5"/>
    <mergeCell ref="J5:K5"/>
    <mergeCell ref="B13:G13"/>
    <mergeCell ref="H13:M13"/>
    <mergeCell ref="Q13:R13"/>
    <mergeCell ref="H11:M11"/>
    <mergeCell ref="N11:P11"/>
    <mergeCell ref="N10:P10"/>
    <mergeCell ref="H9:M9"/>
    <mergeCell ref="Q9:R9"/>
    <mergeCell ref="N13:P13"/>
    <mergeCell ref="N12:P12"/>
    <mergeCell ref="B10:G10"/>
    <mergeCell ref="H10:M10"/>
    <mergeCell ref="Q10:R10"/>
    <mergeCell ref="A1:W1"/>
    <mergeCell ref="S9:T9"/>
    <mergeCell ref="U9:V9"/>
    <mergeCell ref="W9:X9"/>
    <mergeCell ref="N9:P9"/>
    <mergeCell ref="S8:T8"/>
    <mergeCell ref="U8:V8"/>
    <mergeCell ref="W8:X8"/>
    <mergeCell ref="L5:M5"/>
    <mergeCell ref="N5:O5"/>
    <mergeCell ref="T2:W6"/>
    <mergeCell ref="X1:AJ1"/>
    <mergeCell ref="P3:R3"/>
    <mergeCell ref="P4:R4"/>
    <mergeCell ref="Y3:AA3"/>
    <mergeCell ref="Y4:AA4"/>
    <mergeCell ref="AB4:AD4"/>
    <mergeCell ref="AC6:AD8"/>
    <mergeCell ref="A7:A8"/>
    <mergeCell ref="B7:G8"/>
    <mergeCell ref="H7:M8"/>
    <mergeCell ref="Q7:R8"/>
    <mergeCell ref="N7:P8"/>
    <mergeCell ref="B9:G9"/>
    <mergeCell ref="Y7:Z8"/>
    <mergeCell ref="AE15:AF15"/>
    <mergeCell ref="AE14:AF14"/>
    <mergeCell ref="AE13:AF13"/>
    <mergeCell ref="W12:X12"/>
    <mergeCell ref="U13:V13"/>
    <mergeCell ref="S10:T10"/>
    <mergeCell ref="S13:T13"/>
    <mergeCell ref="H14:M14"/>
    <mergeCell ref="Q14:R14"/>
    <mergeCell ref="N15:P15"/>
    <mergeCell ref="N14:P14"/>
    <mergeCell ref="AC14:AD14"/>
    <mergeCell ref="AC15:AD15"/>
    <mergeCell ref="S14:T14"/>
    <mergeCell ref="U14:V14"/>
    <mergeCell ref="W14:X14"/>
    <mergeCell ref="S15:T15"/>
    <mergeCell ref="U15:V15"/>
    <mergeCell ref="W15:X15"/>
    <mergeCell ref="U10:V10"/>
    <mergeCell ref="W10:X10"/>
    <mergeCell ref="S11:T11"/>
    <mergeCell ref="U11:V11"/>
    <mergeCell ref="A23:F23"/>
    <mergeCell ref="G23:I23"/>
    <mergeCell ref="J23:R23"/>
    <mergeCell ref="B14:G14"/>
    <mergeCell ref="B11:G11"/>
    <mergeCell ref="Q11:R11"/>
    <mergeCell ref="B12:G12"/>
    <mergeCell ref="H12:M12"/>
    <mergeCell ref="Q12:R12"/>
    <mergeCell ref="A21:F21"/>
    <mergeCell ref="G21:I21"/>
    <mergeCell ref="J21:R21"/>
    <mergeCell ref="A22:F22"/>
    <mergeCell ref="A20:F20"/>
    <mergeCell ref="G20:I20"/>
    <mergeCell ref="J20:R20"/>
    <mergeCell ref="J18:R18"/>
    <mergeCell ref="A19:F19"/>
    <mergeCell ref="G19:I19"/>
    <mergeCell ref="J19:R19"/>
    <mergeCell ref="A17:F17"/>
    <mergeCell ref="T22:V22"/>
    <mergeCell ref="Y22:Z22"/>
    <mergeCell ref="T16:U16"/>
    <mergeCell ref="AC9:AD9"/>
    <mergeCell ref="AC10:AD10"/>
    <mergeCell ref="AC11:AD11"/>
    <mergeCell ref="AC12:AD12"/>
    <mergeCell ref="AC13:AD13"/>
    <mergeCell ref="B15:G15"/>
    <mergeCell ref="H15:M15"/>
    <mergeCell ref="Q15:R15"/>
    <mergeCell ref="Y9:Z9"/>
    <mergeCell ref="W13:X13"/>
    <mergeCell ref="Y15:Z15"/>
    <mergeCell ref="Y14:Z14"/>
    <mergeCell ref="Y13:Z13"/>
    <mergeCell ref="Y12:Z12"/>
    <mergeCell ref="Y11:Z11"/>
    <mergeCell ref="Y10:Z10"/>
    <mergeCell ref="W11:X11"/>
    <mergeCell ref="BC3:BC8"/>
    <mergeCell ref="AA9:AB9"/>
    <mergeCell ref="AA10:AB10"/>
    <mergeCell ref="AA11:AB11"/>
    <mergeCell ref="AA12:AB12"/>
    <mergeCell ref="AA13:AB13"/>
    <mergeCell ref="AE9:AF9"/>
    <mergeCell ref="AE7:AF8"/>
    <mergeCell ref="AG5:AG8"/>
    <mergeCell ref="AH5:AH8"/>
    <mergeCell ref="AB3:AJ3"/>
    <mergeCell ref="AE10:AF10"/>
    <mergeCell ref="AA7:AB8"/>
    <mergeCell ref="A26:B26"/>
    <mergeCell ref="C26:R26"/>
    <mergeCell ref="AA16:AB16"/>
    <mergeCell ref="AE16:AF16"/>
    <mergeCell ref="AL19:AN19"/>
    <mergeCell ref="AI24:AJ24"/>
    <mergeCell ref="AI26:AJ26"/>
    <mergeCell ref="V26:W26"/>
    <mergeCell ref="X20:Y20"/>
    <mergeCell ref="V20:W20"/>
    <mergeCell ref="Z19:AA19"/>
    <mergeCell ref="X19:Y19"/>
    <mergeCell ref="V19:W19"/>
    <mergeCell ref="T18:U18"/>
    <mergeCell ref="T19:U19"/>
    <mergeCell ref="T20:U20"/>
    <mergeCell ref="V18:W18"/>
    <mergeCell ref="X18:Y18"/>
    <mergeCell ref="Z18:AA18"/>
    <mergeCell ref="Z20:AA20"/>
    <mergeCell ref="T24:U27"/>
    <mergeCell ref="G17:I17"/>
    <mergeCell ref="G22:I22"/>
    <mergeCell ref="J22:R22"/>
    <mergeCell ref="AG25:AH25"/>
    <mergeCell ref="X25:AF25"/>
    <mergeCell ref="X24:AF24"/>
    <mergeCell ref="AC18:AD19"/>
    <mergeCell ref="AE18:AF19"/>
    <mergeCell ref="AC21:AD21"/>
    <mergeCell ref="AE21:AF21"/>
    <mergeCell ref="AE12:AF12"/>
    <mergeCell ref="AE11:AF11"/>
    <mergeCell ref="AA14:AB14"/>
    <mergeCell ref="AA15:AB15"/>
  </mergeCells>
  <dataValidations count="8">
    <dataValidation type="list" allowBlank="1" showInputMessage="1" showErrorMessage="1" sqref="G5:H5 L5:M5" xr:uid="{416E4DEB-19F0-44A7-9E03-AE772D817E38}">
      <formula1>"oui,non"</formula1>
    </dataValidation>
    <dataValidation type="list" allowBlank="1" showInputMessage="1" showErrorMessage="1" sqref="A9:A15" xr:uid="{50B14389-974A-4552-BF15-476FBA0271D2}">
      <formula1>"M, F"</formula1>
    </dataValidation>
    <dataValidation type="list" allowBlank="1" showInputMessage="1" showErrorMessage="1" sqref="AC9:AD15" xr:uid="{884447FF-191B-4918-8329-FFD1E3E56AFE}">
      <formula1>"0,-45,-100"</formula1>
    </dataValidation>
    <dataValidation type="list" allowBlank="1" showInputMessage="1" showErrorMessage="1" sqref="AG9:AG15" xr:uid="{D0F58941-3D4B-4F6B-9BE6-6F060A556249}">
      <formula1>"0,3,4,5,6,7,8,9,10,11,12,13,14,15"</formula1>
    </dataValidation>
    <dataValidation type="list" allowBlank="1" showInputMessage="1" showErrorMessage="1" sqref="X22" xr:uid="{F105819F-418C-4B39-AC9B-02902D283D41}">
      <formula1>"0,1,2,3,4,5,6,7"</formula1>
    </dataValidation>
    <dataValidation type="list" allowBlank="1" showInputMessage="1" showErrorMessage="1" sqref="Y9:Z15" xr:uid="{1D2B2634-71D0-4F85-B1BF-057E36D1200E}">
      <formula1>"0,-40"</formula1>
    </dataValidation>
    <dataValidation type="list" allowBlank="1" showInputMessage="1" showErrorMessage="1" sqref="Y29" xr:uid="{51604924-5012-4D73-93D7-4D5189F3454A}">
      <formula1>"1,2,3,4"</formula1>
    </dataValidation>
    <dataValidation type="list" allowBlank="1" showInputMessage="1" showErrorMessage="1" sqref="Q9:R15" xr:uid="{5D743CE6-B796-4C08-BADA-858C0578C98E}">
      <formula1>"AA,AJ,AAS,AEJ,AEA,APMT,EJMT,EJL,EJL+,EJC,EJTE,EAL,EAL+,lic. Adult.,lic. Jeun."</formula1>
    </dataValidation>
  </dataValidations>
  <printOptions horizontalCentered="1" verticalCentered="1"/>
  <pageMargins left="0.19685039370078741" right="0.19685039370078741" top="0.19685039370078741" bottom="0.19685039370078741" header="0.31496062992125984" footer="0.31496062992125984"/>
  <pageSetup paperSize="9" scale="96" fitToWidth="2"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32ADA-E00D-4608-ADB6-7113567CA606}">
  <dimension ref="A1:X31"/>
  <sheetViews>
    <sheetView topLeftCell="A11" workbookViewId="0">
      <selection activeCell="C7" sqref="C7:C8"/>
    </sheetView>
  </sheetViews>
  <sheetFormatPr baseColWidth="10" defaultRowHeight="14.4" x14ac:dyDescent="0.3"/>
  <cols>
    <col min="1" max="6" width="5.77734375" customWidth="1"/>
    <col min="7" max="7" width="5.77734375" style="57" customWidth="1"/>
    <col min="8" max="9" width="5.77734375" customWidth="1"/>
    <col min="10" max="10" width="5.77734375" style="57" customWidth="1"/>
    <col min="11" max="12" width="5.77734375" customWidth="1"/>
    <col min="13" max="13" width="5.77734375" style="57" customWidth="1"/>
    <col min="14" max="15" width="5.77734375" customWidth="1"/>
    <col min="16" max="16" width="5.77734375" style="57" customWidth="1"/>
    <col min="17" max="18" width="5.77734375" customWidth="1"/>
    <col min="19" max="19" width="5.77734375" style="57" customWidth="1"/>
    <col min="20" max="21" width="5.77734375" customWidth="1"/>
    <col min="22" max="22" width="5.77734375" style="57" customWidth="1"/>
    <col min="23" max="26" width="5.77734375" customWidth="1"/>
  </cols>
  <sheetData>
    <row r="1" spans="1:24" ht="27.6" x14ac:dyDescent="0.65">
      <c r="A1" s="53" t="s">
        <v>133</v>
      </c>
      <c r="B1" s="53"/>
      <c r="C1" s="53"/>
      <c r="D1" s="53"/>
      <c r="E1" s="53"/>
      <c r="F1" s="53"/>
      <c r="G1" s="56"/>
      <c r="H1" s="53"/>
      <c r="I1" s="53"/>
      <c r="J1" s="56"/>
      <c r="K1" s="53"/>
      <c r="L1" s="53"/>
      <c r="M1" s="56"/>
      <c r="N1" s="53"/>
      <c r="O1" s="53"/>
      <c r="P1" s="56"/>
      <c r="Q1" s="53"/>
      <c r="R1" s="53"/>
      <c r="S1" s="465">
        <f>'Grille tarifaire 2026-2027'!$Q$1</f>
        <v>2026</v>
      </c>
      <c r="T1" s="465"/>
      <c r="U1" s="466">
        <f>-S1-1</f>
        <v>-2027</v>
      </c>
      <c r="V1" s="466"/>
    </row>
    <row r="2" spans="1:24" ht="15" customHeight="1" thickBot="1" x14ac:dyDescent="0.7">
      <c r="A2" s="53"/>
      <c r="B2" s="53"/>
      <c r="C2" s="53"/>
      <c r="D2" s="53"/>
      <c r="E2" s="53"/>
      <c r="F2" s="53"/>
      <c r="G2" s="56"/>
      <c r="H2" s="53"/>
      <c r="I2" s="53"/>
      <c r="J2" s="56"/>
      <c r="K2" s="53"/>
      <c r="L2" s="53"/>
      <c r="M2" s="56"/>
      <c r="N2" s="53"/>
      <c r="O2" s="53"/>
      <c r="P2" s="56"/>
      <c r="Q2" s="53"/>
      <c r="R2" s="53"/>
      <c r="S2" s="58"/>
      <c r="T2" s="44"/>
      <c r="U2" s="45"/>
      <c r="V2" s="58"/>
    </row>
    <row r="3" spans="1:24" ht="18" x14ac:dyDescent="0.35">
      <c r="A3" s="415" t="s">
        <v>154</v>
      </c>
      <c r="B3" s="416"/>
      <c r="C3" s="416"/>
      <c r="D3" s="416"/>
      <c r="E3" s="416"/>
      <c r="F3" s="416"/>
      <c r="G3" s="416"/>
      <c r="H3" s="416"/>
      <c r="I3" s="416"/>
      <c r="J3" s="416"/>
      <c r="K3" s="416"/>
      <c r="L3" s="416"/>
      <c r="M3" s="416"/>
      <c r="N3" s="416"/>
      <c r="O3" s="416"/>
      <c r="P3" s="416"/>
      <c r="Q3" s="416"/>
      <c r="R3" s="416"/>
      <c r="S3" s="416"/>
      <c r="T3" s="416"/>
      <c r="U3" s="416"/>
      <c r="V3" s="417"/>
    </row>
    <row r="4" spans="1:24" ht="19.2" thickBot="1" x14ac:dyDescent="0.5">
      <c r="A4" s="467" t="s">
        <v>157</v>
      </c>
      <c r="B4" s="468"/>
      <c r="C4" s="468"/>
      <c r="D4" s="468"/>
      <c r="E4" s="468"/>
      <c r="F4" s="468"/>
      <c r="G4" s="468"/>
      <c r="H4" s="468"/>
      <c r="I4" s="468"/>
      <c r="J4" s="468"/>
      <c r="K4" s="468"/>
      <c r="L4" s="468"/>
      <c r="M4" s="468"/>
      <c r="N4" s="468"/>
      <c r="O4" s="468"/>
      <c r="P4" s="468"/>
      <c r="Q4" s="468"/>
      <c r="R4" s="468"/>
      <c r="S4" s="468"/>
      <c r="T4" s="468"/>
      <c r="U4" s="468"/>
      <c r="V4" s="469"/>
      <c r="W4" s="52"/>
      <c r="X4" s="52"/>
    </row>
    <row r="5" spans="1:24" ht="15" thickBot="1" x14ac:dyDescent="0.35"/>
    <row r="6" spans="1:24" ht="15" thickBot="1" x14ac:dyDescent="0.35">
      <c r="A6" s="432" t="s">
        <v>115</v>
      </c>
      <c r="B6" s="433"/>
      <c r="C6" s="433"/>
      <c r="D6" s="433"/>
      <c r="E6" s="432" t="s">
        <v>116</v>
      </c>
      <c r="F6" s="433"/>
      <c r="G6" s="434"/>
      <c r="H6" s="432" t="s">
        <v>117</v>
      </c>
      <c r="I6" s="433"/>
      <c r="J6" s="434"/>
      <c r="K6" s="432" t="s">
        <v>118</v>
      </c>
      <c r="L6" s="433"/>
      <c r="M6" s="434"/>
      <c r="N6" s="432" t="s">
        <v>119</v>
      </c>
      <c r="O6" s="433"/>
      <c r="P6" s="434"/>
      <c r="Q6" s="432" t="s">
        <v>120</v>
      </c>
      <c r="R6" s="433"/>
      <c r="S6" s="434"/>
      <c r="T6" s="432" t="s">
        <v>121</v>
      </c>
      <c r="U6" s="433"/>
      <c r="V6" s="434"/>
    </row>
    <row r="7" spans="1:24" x14ac:dyDescent="0.3">
      <c r="A7" s="472" t="s">
        <v>36</v>
      </c>
      <c r="B7" s="473"/>
      <c r="C7" s="476">
        <f>S1-7</f>
        <v>2019</v>
      </c>
      <c r="D7" s="478">
        <f>C7+3</f>
        <v>2022</v>
      </c>
      <c r="E7" s="480" t="s">
        <v>122</v>
      </c>
      <c r="F7" s="481"/>
      <c r="G7" s="59">
        <v>1</v>
      </c>
      <c r="H7" s="480" t="s">
        <v>122</v>
      </c>
      <c r="I7" s="481"/>
      <c r="J7" s="59">
        <v>2</v>
      </c>
      <c r="K7" s="480" t="s">
        <v>123</v>
      </c>
      <c r="L7" s="481"/>
      <c r="M7" s="59">
        <v>3</v>
      </c>
      <c r="N7" s="421"/>
      <c r="O7" s="422"/>
      <c r="P7" s="423"/>
      <c r="Q7" s="421"/>
      <c r="R7" s="422"/>
      <c r="S7" s="423"/>
      <c r="T7" s="480" t="s">
        <v>124</v>
      </c>
      <c r="U7" s="481"/>
      <c r="V7" s="59">
        <v>4</v>
      </c>
    </row>
    <row r="8" spans="1:24" ht="15" thickBot="1" x14ac:dyDescent="0.35">
      <c r="A8" s="474" t="s">
        <v>125</v>
      </c>
      <c r="B8" s="475"/>
      <c r="C8" s="477"/>
      <c r="D8" s="479"/>
      <c r="E8" s="418"/>
      <c r="F8" s="419"/>
      <c r="G8" s="420"/>
      <c r="H8" s="418"/>
      <c r="I8" s="419"/>
      <c r="J8" s="420"/>
      <c r="K8" s="418"/>
      <c r="L8" s="419"/>
      <c r="M8" s="420"/>
      <c r="N8" s="424"/>
      <c r="O8" s="425"/>
      <c r="P8" s="426"/>
      <c r="Q8" s="424"/>
      <c r="R8" s="425"/>
      <c r="S8" s="426"/>
      <c r="T8" s="418"/>
      <c r="U8" s="419"/>
      <c r="V8" s="420"/>
    </row>
    <row r="9" spans="1:24" ht="14.4" customHeight="1" x14ac:dyDescent="0.3">
      <c r="A9" s="504" t="s">
        <v>126</v>
      </c>
      <c r="B9" s="505"/>
      <c r="C9" s="46">
        <f>C7-2</f>
        <v>2017</v>
      </c>
      <c r="D9" s="47">
        <f>C9+1</f>
        <v>2018</v>
      </c>
      <c r="E9" s="435" t="s">
        <v>122</v>
      </c>
      <c r="F9" s="436"/>
      <c r="G9" s="59">
        <v>5</v>
      </c>
      <c r="H9" s="435" t="s">
        <v>122</v>
      </c>
      <c r="I9" s="436"/>
      <c r="J9" s="59">
        <v>6</v>
      </c>
      <c r="K9" s="421"/>
      <c r="L9" s="422"/>
      <c r="M9" s="423"/>
      <c r="N9" s="435" t="s">
        <v>122</v>
      </c>
      <c r="O9" s="436"/>
      <c r="P9" s="59">
        <v>7</v>
      </c>
      <c r="Q9" s="421"/>
      <c r="R9" s="422"/>
      <c r="S9" s="423"/>
      <c r="T9" s="421"/>
      <c r="U9" s="422"/>
      <c r="V9" s="423"/>
    </row>
    <row r="10" spans="1:24" ht="14.4" customHeight="1" x14ac:dyDescent="0.3">
      <c r="A10" s="506"/>
      <c r="B10" s="507"/>
      <c r="C10" s="508" t="s">
        <v>127</v>
      </c>
      <c r="D10" s="509"/>
      <c r="E10" s="429"/>
      <c r="F10" s="430"/>
      <c r="G10" s="431"/>
      <c r="H10" s="429"/>
      <c r="I10" s="430"/>
      <c r="J10" s="431"/>
      <c r="K10" s="427"/>
      <c r="L10" s="340"/>
      <c r="M10" s="428"/>
      <c r="N10" s="429"/>
      <c r="O10" s="430"/>
      <c r="P10" s="431"/>
      <c r="Q10" s="427"/>
      <c r="R10" s="340"/>
      <c r="S10" s="428"/>
      <c r="T10" s="427"/>
      <c r="U10" s="340"/>
      <c r="V10" s="428"/>
    </row>
    <row r="11" spans="1:24" ht="15" thickBot="1" x14ac:dyDescent="0.35">
      <c r="A11" s="482" t="s">
        <v>129</v>
      </c>
      <c r="B11" s="483"/>
      <c r="C11" s="510"/>
      <c r="D11" s="511"/>
      <c r="E11" s="424"/>
      <c r="F11" s="425"/>
      <c r="G11" s="426"/>
      <c r="H11" s="424"/>
      <c r="I11" s="425"/>
      <c r="J11" s="426"/>
      <c r="K11" s="424"/>
      <c r="L11" s="425"/>
      <c r="M11" s="426"/>
      <c r="N11" s="424"/>
      <c r="O11" s="425"/>
      <c r="P11" s="426"/>
      <c r="Q11" s="424"/>
      <c r="R11" s="425"/>
      <c r="S11" s="426"/>
      <c r="T11" s="424"/>
      <c r="U11" s="425"/>
      <c r="V11" s="426"/>
    </row>
    <row r="12" spans="1:24" x14ac:dyDescent="0.3">
      <c r="A12" s="484" t="s">
        <v>128</v>
      </c>
      <c r="B12" s="485"/>
      <c r="C12" s="48">
        <f>C9-2</f>
        <v>2015</v>
      </c>
      <c r="D12" s="50">
        <f>C12+1</f>
        <v>2016</v>
      </c>
      <c r="E12" s="421"/>
      <c r="F12" s="422"/>
      <c r="G12" s="423"/>
      <c r="H12" s="421"/>
      <c r="I12" s="422"/>
      <c r="J12" s="423"/>
      <c r="K12" s="470" t="s">
        <v>139</v>
      </c>
      <c r="L12" s="471"/>
      <c r="M12" s="59">
        <v>8</v>
      </c>
      <c r="N12" s="421"/>
      <c r="O12" s="422"/>
      <c r="P12" s="423"/>
      <c r="Q12" s="470" t="s">
        <v>140</v>
      </c>
      <c r="R12" s="471"/>
      <c r="S12" s="59">
        <v>9</v>
      </c>
      <c r="T12" s="470" t="s">
        <v>141</v>
      </c>
      <c r="U12" s="471"/>
      <c r="V12" s="59">
        <v>10</v>
      </c>
    </row>
    <row r="13" spans="1:24" x14ac:dyDescent="0.3">
      <c r="A13" s="486"/>
      <c r="B13" s="487"/>
      <c r="C13" s="490" t="s">
        <v>127</v>
      </c>
      <c r="D13" s="491"/>
      <c r="E13" s="427"/>
      <c r="F13" s="340"/>
      <c r="G13" s="428"/>
      <c r="H13" s="427"/>
      <c r="I13" s="340"/>
      <c r="J13" s="428"/>
      <c r="K13" s="429"/>
      <c r="L13" s="430"/>
      <c r="M13" s="431"/>
      <c r="N13" s="427"/>
      <c r="O13" s="340"/>
      <c r="P13" s="428"/>
      <c r="Q13" s="429"/>
      <c r="R13" s="430"/>
      <c r="S13" s="431"/>
      <c r="T13" s="429"/>
      <c r="U13" s="430"/>
      <c r="V13" s="431"/>
    </row>
    <row r="14" spans="1:24" ht="15" thickBot="1" x14ac:dyDescent="0.35">
      <c r="A14" s="488" t="s">
        <v>130</v>
      </c>
      <c r="B14" s="489"/>
      <c r="C14" s="492"/>
      <c r="D14" s="493"/>
      <c r="E14" s="424"/>
      <c r="F14" s="425"/>
      <c r="G14" s="426"/>
      <c r="H14" s="424"/>
      <c r="I14" s="425"/>
      <c r="J14" s="426"/>
      <c r="K14" s="424"/>
      <c r="L14" s="425"/>
      <c r="M14" s="426"/>
      <c r="N14" s="424"/>
      <c r="O14" s="425"/>
      <c r="P14" s="426"/>
      <c r="Q14" s="424"/>
      <c r="R14" s="425"/>
      <c r="S14" s="426"/>
      <c r="T14" s="424"/>
      <c r="U14" s="425"/>
      <c r="V14" s="426"/>
    </row>
    <row r="15" spans="1:24" x14ac:dyDescent="0.3">
      <c r="A15" s="494" t="s">
        <v>131</v>
      </c>
      <c r="B15" s="495"/>
      <c r="C15" s="49">
        <f>C12-2</f>
        <v>2013</v>
      </c>
      <c r="D15" s="51">
        <f>C15+1</f>
        <v>2014</v>
      </c>
      <c r="E15" s="421"/>
      <c r="F15" s="422"/>
      <c r="G15" s="423"/>
      <c r="H15" s="421"/>
      <c r="I15" s="422"/>
      <c r="J15" s="423"/>
      <c r="K15" s="512" t="s">
        <v>142</v>
      </c>
      <c r="L15" s="513"/>
      <c r="M15" s="59">
        <v>11</v>
      </c>
      <c r="N15" s="421"/>
      <c r="O15" s="422"/>
      <c r="P15" s="423"/>
      <c r="Q15" s="421"/>
      <c r="R15" s="422"/>
      <c r="S15" s="423"/>
      <c r="T15" s="512" t="s">
        <v>143</v>
      </c>
      <c r="U15" s="513"/>
      <c r="V15" s="59">
        <v>12</v>
      </c>
    </row>
    <row r="16" spans="1:24" x14ac:dyDescent="0.3">
      <c r="A16" s="496"/>
      <c r="B16" s="497"/>
      <c r="C16" s="498" t="s">
        <v>127</v>
      </c>
      <c r="D16" s="499"/>
      <c r="E16" s="427"/>
      <c r="F16" s="340"/>
      <c r="G16" s="428"/>
      <c r="H16" s="427"/>
      <c r="I16" s="340"/>
      <c r="J16" s="428"/>
      <c r="K16" s="429"/>
      <c r="L16" s="430"/>
      <c r="M16" s="431"/>
      <c r="N16" s="427"/>
      <c r="O16" s="340"/>
      <c r="P16" s="428"/>
      <c r="Q16" s="427"/>
      <c r="R16" s="340"/>
      <c r="S16" s="428"/>
      <c r="T16" s="429"/>
      <c r="U16" s="430"/>
      <c r="V16" s="431"/>
    </row>
    <row r="17" spans="1:22" ht="15" thickBot="1" x14ac:dyDescent="0.35">
      <c r="A17" s="502" t="s">
        <v>132</v>
      </c>
      <c r="B17" s="503"/>
      <c r="C17" s="500"/>
      <c r="D17" s="501"/>
      <c r="E17" s="424"/>
      <c r="F17" s="425"/>
      <c r="G17" s="426"/>
      <c r="H17" s="424"/>
      <c r="I17" s="425"/>
      <c r="J17" s="426"/>
      <c r="K17" s="424"/>
      <c r="L17" s="425"/>
      <c r="M17" s="426"/>
      <c r="N17" s="424"/>
      <c r="O17" s="425"/>
      <c r="P17" s="426"/>
      <c r="Q17" s="424"/>
      <c r="R17" s="425"/>
      <c r="S17" s="426"/>
      <c r="T17" s="424"/>
      <c r="U17" s="425"/>
      <c r="V17" s="426"/>
    </row>
    <row r="18" spans="1:22" x14ac:dyDescent="0.3">
      <c r="A18" s="517" t="s">
        <v>134</v>
      </c>
      <c r="B18" s="518"/>
      <c r="C18" s="54">
        <f>C15-4</f>
        <v>2009</v>
      </c>
      <c r="D18" s="55">
        <f>C18+3</f>
        <v>2012</v>
      </c>
      <c r="E18" s="421"/>
      <c r="F18" s="422"/>
      <c r="G18" s="423"/>
      <c r="H18" s="421"/>
      <c r="I18" s="422"/>
      <c r="J18" s="423"/>
      <c r="K18" s="537" t="s">
        <v>144</v>
      </c>
      <c r="L18" s="538"/>
      <c r="M18" s="59">
        <v>13</v>
      </c>
      <c r="N18" s="421"/>
      <c r="O18" s="422"/>
      <c r="P18" s="423"/>
      <c r="Q18" s="421"/>
      <c r="R18" s="422"/>
      <c r="S18" s="423"/>
      <c r="T18" s="537" t="s">
        <v>146</v>
      </c>
      <c r="U18" s="538"/>
      <c r="V18" s="59">
        <v>15</v>
      </c>
    </row>
    <row r="19" spans="1:22" x14ac:dyDescent="0.3">
      <c r="A19" s="519"/>
      <c r="B19" s="520"/>
      <c r="C19" s="521" t="s">
        <v>127</v>
      </c>
      <c r="D19" s="522"/>
      <c r="E19" s="427"/>
      <c r="F19" s="340"/>
      <c r="G19" s="428"/>
      <c r="H19" s="427"/>
      <c r="I19" s="340"/>
      <c r="J19" s="428"/>
      <c r="K19" s="539" t="s">
        <v>149</v>
      </c>
      <c r="L19" s="540"/>
      <c r="M19" s="60">
        <v>14</v>
      </c>
      <c r="N19" s="427"/>
      <c r="O19" s="340"/>
      <c r="P19" s="428"/>
      <c r="Q19" s="427"/>
      <c r="R19" s="340"/>
      <c r="S19" s="428"/>
      <c r="T19" s="429"/>
      <c r="U19" s="430"/>
      <c r="V19" s="431"/>
    </row>
    <row r="20" spans="1:22" ht="15" thickBot="1" x14ac:dyDescent="0.35">
      <c r="A20" s="525" t="s">
        <v>132</v>
      </c>
      <c r="B20" s="526"/>
      <c r="C20" s="523"/>
      <c r="D20" s="524"/>
      <c r="E20" s="424"/>
      <c r="F20" s="425"/>
      <c r="G20" s="426"/>
      <c r="H20" s="424"/>
      <c r="I20" s="425"/>
      <c r="J20" s="426"/>
      <c r="K20" s="418"/>
      <c r="L20" s="419"/>
      <c r="M20" s="420"/>
      <c r="N20" s="424"/>
      <c r="O20" s="425"/>
      <c r="P20" s="426"/>
      <c r="Q20" s="424"/>
      <c r="R20" s="425"/>
      <c r="S20" s="426"/>
      <c r="T20" s="424"/>
      <c r="U20" s="425"/>
      <c r="V20" s="426"/>
    </row>
    <row r="21" spans="1:22" ht="42" customHeight="1" thickBot="1" x14ac:dyDescent="0.35">
      <c r="A21" s="514" t="s">
        <v>158</v>
      </c>
      <c r="B21" s="515"/>
      <c r="C21" s="515"/>
      <c r="D21" s="515"/>
      <c r="E21" s="515"/>
      <c r="F21" s="515"/>
      <c r="G21" s="515"/>
      <c r="H21" s="515"/>
      <c r="I21" s="515"/>
      <c r="J21" s="515"/>
      <c r="K21" s="515"/>
      <c r="L21" s="515"/>
      <c r="M21" s="515"/>
      <c r="N21" s="515"/>
      <c r="O21" s="515"/>
      <c r="P21" s="515"/>
      <c r="Q21" s="515"/>
      <c r="R21" s="515"/>
      <c r="S21" s="515"/>
      <c r="T21" s="515"/>
      <c r="U21" s="515"/>
      <c r="V21" s="516"/>
    </row>
    <row r="22" spans="1:22" x14ac:dyDescent="0.3">
      <c r="A22" s="527" t="s">
        <v>156</v>
      </c>
      <c r="B22" s="528"/>
      <c r="C22" s="528"/>
      <c r="D22" s="529"/>
      <c r="E22" s="442" t="s">
        <v>140</v>
      </c>
      <c r="F22" s="443"/>
      <c r="G22" s="59">
        <v>16</v>
      </c>
      <c r="H22" s="442" t="s">
        <v>140</v>
      </c>
      <c r="I22" s="443"/>
      <c r="J22" s="59">
        <v>17</v>
      </c>
      <c r="K22" s="442" t="s">
        <v>144</v>
      </c>
      <c r="L22" s="443"/>
      <c r="M22" s="59">
        <v>18</v>
      </c>
      <c r="N22" s="442" t="s">
        <v>140</v>
      </c>
      <c r="O22" s="443"/>
      <c r="P22" s="59">
        <v>19</v>
      </c>
      <c r="Q22" s="421"/>
      <c r="R22" s="422"/>
      <c r="S22" s="423"/>
      <c r="T22" s="442" t="s">
        <v>146</v>
      </c>
      <c r="U22" s="443"/>
      <c r="V22" s="59">
        <v>20</v>
      </c>
    </row>
    <row r="23" spans="1:22" x14ac:dyDescent="0.3">
      <c r="A23" s="530"/>
      <c r="B23" s="531"/>
      <c r="C23" s="531"/>
      <c r="D23" s="532"/>
      <c r="E23" s="429"/>
      <c r="F23" s="430"/>
      <c r="G23" s="431"/>
      <c r="H23" s="429"/>
      <c r="I23" s="430"/>
      <c r="J23" s="431"/>
      <c r="K23" s="429"/>
      <c r="L23" s="430"/>
      <c r="M23" s="431"/>
      <c r="N23" s="439"/>
      <c r="O23" s="440"/>
      <c r="P23" s="441"/>
      <c r="Q23" s="427"/>
      <c r="R23" s="340"/>
      <c r="S23" s="428"/>
      <c r="T23" s="535" t="s">
        <v>147</v>
      </c>
      <c r="U23" s="536"/>
      <c r="V23" s="60">
        <v>21</v>
      </c>
    </row>
    <row r="24" spans="1:22" ht="15" thickBot="1" x14ac:dyDescent="0.35">
      <c r="A24" s="533" t="s">
        <v>155</v>
      </c>
      <c r="B24" s="533"/>
      <c r="C24" s="533"/>
      <c r="D24" s="534"/>
      <c r="E24" s="424"/>
      <c r="F24" s="425"/>
      <c r="G24" s="426"/>
      <c r="H24" s="424"/>
      <c r="I24" s="425"/>
      <c r="J24" s="426"/>
      <c r="K24" s="424"/>
      <c r="L24" s="425"/>
      <c r="M24" s="426"/>
      <c r="N24" s="444" t="s">
        <v>145</v>
      </c>
      <c r="O24" s="445"/>
      <c r="P24" s="61">
        <v>22</v>
      </c>
      <c r="Q24" s="424"/>
      <c r="R24" s="425"/>
      <c r="S24" s="426"/>
      <c r="T24" s="444" t="s">
        <v>123</v>
      </c>
      <c r="U24" s="445"/>
      <c r="V24" s="61">
        <v>23</v>
      </c>
    </row>
    <row r="25" spans="1:22" ht="20.399999999999999" customHeight="1" x14ac:dyDescent="0.3">
      <c r="A25" s="446" t="s">
        <v>135</v>
      </c>
      <c r="B25" s="447"/>
      <c r="C25" s="447"/>
      <c r="D25" s="447"/>
      <c r="E25" s="447"/>
      <c r="F25" s="447"/>
      <c r="G25" s="447"/>
      <c r="H25" s="447"/>
      <c r="I25" s="447"/>
      <c r="J25" s="447"/>
      <c r="K25" s="447"/>
      <c r="L25" s="447"/>
      <c r="M25" s="447"/>
      <c r="N25" s="447"/>
      <c r="O25" s="447"/>
      <c r="P25" s="447"/>
      <c r="Q25" s="447"/>
      <c r="R25" s="447"/>
      <c r="S25" s="447"/>
      <c r="T25" s="447"/>
      <c r="U25" s="447"/>
      <c r="V25" s="448"/>
    </row>
    <row r="26" spans="1:22" ht="14.4" customHeight="1" x14ac:dyDescent="0.3">
      <c r="A26" s="449"/>
      <c r="B26" s="450"/>
      <c r="C26" s="450"/>
      <c r="D26" s="450"/>
      <c r="E26" s="450"/>
      <c r="F26" s="450"/>
      <c r="G26" s="450"/>
      <c r="H26" s="450"/>
      <c r="I26" s="450"/>
      <c r="J26" s="450"/>
      <c r="K26" s="450"/>
      <c r="L26" s="450"/>
      <c r="M26" s="450"/>
      <c r="N26" s="450"/>
      <c r="O26" s="450"/>
      <c r="P26" s="450"/>
      <c r="Q26" s="450"/>
      <c r="R26" s="450"/>
      <c r="S26" s="450"/>
      <c r="T26" s="450"/>
      <c r="U26" s="450"/>
      <c r="V26" s="451"/>
    </row>
    <row r="27" spans="1:22" ht="15" thickBot="1" x14ac:dyDescent="0.35">
      <c r="A27" s="449"/>
      <c r="B27" s="450"/>
      <c r="C27" s="450"/>
      <c r="D27" s="450"/>
      <c r="E27" s="450"/>
      <c r="F27" s="450"/>
      <c r="G27" s="450"/>
      <c r="H27" s="450"/>
      <c r="I27" s="450"/>
      <c r="J27" s="450"/>
      <c r="K27" s="450"/>
      <c r="L27" s="450"/>
      <c r="M27" s="450"/>
      <c r="N27" s="450"/>
      <c r="O27" s="450"/>
      <c r="P27" s="450"/>
      <c r="Q27" s="450"/>
      <c r="R27" s="450"/>
      <c r="S27" s="450"/>
      <c r="T27" s="450"/>
      <c r="U27" s="450"/>
      <c r="V27" s="451"/>
    </row>
    <row r="28" spans="1:22" ht="15" thickBot="1" x14ac:dyDescent="0.35">
      <c r="A28" s="452" t="s">
        <v>38</v>
      </c>
      <c r="B28" s="453"/>
      <c r="C28" s="453"/>
      <c r="D28" s="454"/>
      <c r="E28" s="432" t="s">
        <v>116</v>
      </c>
      <c r="F28" s="433"/>
      <c r="G28" s="434"/>
      <c r="H28" s="432" t="s">
        <v>117</v>
      </c>
      <c r="I28" s="433"/>
      <c r="J28" s="434"/>
      <c r="K28" s="432" t="s">
        <v>118</v>
      </c>
      <c r="L28" s="433"/>
      <c r="M28" s="434"/>
      <c r="N28" s="432" t="s">
        <v>119</v>
      </c>
      <c r="O28" s="433"/>
      <c r="P28" s="434"/>
      <c r="Q28" s="432" t="s">
        <v>120</v>
      </c>
      <c r="R28" s="433"/>
      <c r="S28" s="434"/>
      <c r="T28" s="432" t="s">
        <v>121</v>
      </c>
      <c r="U28" s="433"/>
      <c r="V28" s="434"/>
    </row>
    <row r="29" spans="1:22" ht="14.4" customHeight="1" x14ac:dyDescent="0.3">
      <c r="A29" s="455"/>
      <c r="B29" s="456"/>
      <c r="C29" s="456"/>
      <c r="D29" s="457"/>
      <c r="E29" s="437" t="s">
        <v>136</v>
      </c>
      <c r="F29" s="438"/>
      <c r="G29" s="59">
        <v>24</v>
      </c>
      <c r="H29" s="437" t="s">
        <v>148</v>
      </c>
      <c r="I29" s="438"/>
      <c r="J29" s="59">
        <v>27</v>
      </c>
      <c r="K29" s="437" t="s">
        <v>149</v>
      </c>
      <c r="L29" s="438"/>
      <c r="M29" s="59">
        <v>29</v>
      </c>
      <c r="N29" s="437" t="s">
        <v>137</v>
      </c>
      <c r="O29" s="438"/>
      <c r="P29" s="59">
        <v>32</v>
      </c>
      <c r="Q29" s="437" t="s">
        <v>145</v>
      </c>
      <c r="R29" s="438"/>
      <c r="S29" s="59">
        <v>33</v>
      </c>
      <c r="T29" s="437" t="s">
        <v>153</v>
      </c>
      <c r="U29" s="438"/>
      <c r="V29" s="59">
        <v>35</v>
      </c>
    </row>
    <row r="30" spans="1:22" x14ac:dyDescent="0.3">
      <c r="A30" s="455"/>
      <c r="B30" s="456"/>
      <c r="C30" s="456"/>
      <c r="D30" s="457"/>
      <c r="E30" s="461" t="s">
        <v>137</v>
      </c>
      <c r="F30" s="462"/>
      <c r="G30" s="60">
        <v>25</v>
      </c>
      <c r="H30" s="461" t="s">
        <v>138</v>
      </c>
      <c r="I30" s="462"/>
      <c r="J30" s="60">
        <v>28</v>
      </c>
      <c r="K30" s="461" t="s">
        <v>150</v>
      </c>
      <c r="L30" s="462"/>
      <c r="M30" s="60">
        <v>30</v>
      </c>
      <c r="N30" s="429"/>
      <c r="O30" s="430"/>
      <c r="P30" s="431"/>
      <c r="Q30" s="461" t="s">
        <v>152</v>
      </c>
      <c r="R30" s="462"/>
      <c r="S30" s="60">
        <v>34</v>
      </c>
      <c r="T30" s="429"/>
      <c r="U30" s="430"/>
      <c r="V30" s="431"/>
    </row>
    <row r="31" spans="1:22" ht="15" thickBot="1" x14ac:dyDescent="0.35">
      <c r="A31" s="458"/>
      <c r="B31" s="459"/>
      <c r="C31" s="459"/>
      <c r="D31" s="460"/>
      <c r="E31" s="463" t="s">
        <v>138</v>
      </c>
      <c r="F31" s="464"/>
      <c r="G31" s="61">
        <v>26</v>
      </c>
      <c r="H31" s="418"/>
      <c r="I31" s="419"/>
      <c r="J31" s="420"/>
      <c r="K31" s="463" t="s">
        <v>151</v>
      </c>
      <c r="L31" s="464"/>
      <c r="M31" s="61">
        <v>31</v>
      </c>
      <c r="N31" s="424"/>
      <c r="O31" s="425"/>
      <c r="P31" s="426"/>
      <c r="Q31" s="418"/>
      <c r="R31" s="419"/>
      <c r="S31" s="420"/>
      <c r="T31" s="424"/>
      <c r="U31" s="425"/>
      <c r="V31" s="426"/>
    </row>
  </sheetData>
  <sheetProtection algorithmName="SHA-512" hashValue="YQ4obxAZRAugE6fvvht7E4lmXDJZ0XIvzWhveGKdxHuCsuPzQ/dT0w3fWwXBz7s4RPU+OWgqoBEiGnUkg3ml3Q==" saltValue="sOyGUGsgRxHCfNEBPeMEQw==" spinCount="100000" sheet="1" objects="1" scenarios="1"/>
  <mergeCells count="112">
    <mergeCell ref="K15:L15"/>
    <mergeCell ref="H29:I29"/>
    <mergeCell ref="H30:I30"/>
    <mergeCell ref="K29:L29"/>
    <mergeCell ref="K30:L30"/>
    <mergeCell ref="N29:O29"/>
    <mergeCell ref="Q29:R29"/>
    <mergeCell ref="Q30:R30"/>
    <mergeCell ref="K13:M14"/>
    <mergeCell ref="H12:J14"/>
    <mergeCell ref="N15:P17"/>
    <mergeCell ref="K16:M17"/>
    <mergeCell ref="H15:J17"/>
    <mergeCell ref="T15:U15"/>
    <mergeCell ref="A21:V21"/>
    <mergeCell ref="A18:B19"/>
    <mergeCell ref="C19:D20"/>
    <mergeCell ref="A20:B20"/>
    <mergeCell ref="A22:D23"/>
    <mergeCell ref="A24:D24"/>
    <mergeCell ref="E22:F22"/>
    <mergeCell ref="H22:I22"/>
    <mergeCell ref="E23:G24"/>
    <mergeCell ref="T24:U24"/>
    <mergeCell ref="T22:U22"/>
    <mergeCell ref="T23:U23"/>
    <mergeCell ref="K18:L18"/>
    <mergeCell ref="K19:L19"/>
    <mergeCell ref="T18:U18"/>
    <mergeCell ref="T19:V20"/>
    <mergeCell ref="Q18:S20"/>
    <mergeCell ref="N18:P20"/>
    <mergeCell ref="K20:M20"/>
    <mergeCell ref="H18:J20"/>
    <mergeCell ref="E18:G20"/>
    <mergeCell ref="T16:V17"/>
    <mergeCell ref="Q15:S17"/>
    <mergeCell ref="A12:B13"/>
    <mergeCell ref="A14:B14"/>
    <mergeCell ref="C13:D14"/>
    <mergeCell ref="A15:B16"/>
    <mergeCell ref="C16:D17"/>
    <mergeCell ref="A17:B17"/>
    <mergeCell ref="A9:B10"/>
    <mergeCell ref="C10:D11"/>
    <mergeCell ref="E9:F9"/>
    <mergeCell ref="E15:G17"/>
    <mergeCell ref="S1:T1"/>
    <mergeCell ref="U1:V1"/>
    <mergeCell ref="A4:V4"/>
    <mergeCell ref="K12:L12"/>
    <mergeCell ref="Q12:R12"/>
    <mergeCell ref="T12:U12"/>
    <mergeCell ref="E12:G14"/>
    <mergeCell ref="A7:B7"/>
    <mergeCell ref="A8:B8"/>
    <mergeCell ref="C7:C8"/>
    <mergeCell ref="D7:D8"/>
    <mergeCell ref="A6:D6"/>
    <mergeCell ref="T6:V6"/>
    <mergeCell ref="E7:F7"/>
    <mergeCell ref="H7:I7"/>
    <mergeCell ref="K7:L7"/>
    <mergeCell ref="T7:U7"/>
    <mergeCell ref="E6:G6"/>
    <mergeCell ref="Q6:S6"/>
    <mergeCell ref="N9:O9"/>
    <mergeCell ref="A11:B11"/>
    <mergeCell ref="T13:V14"/>
    <mergeCell ref="Q13:S14"/>
    <mergeCell ref="N12:P14"/>
    <mergeCell ref="T29:U29"/>
    <mergeCell ref="Q22:S24"/>
    <mergeCell ref="N23:P23"/>
    <mergeCell ref="K23:M24"/>
    <mergeCell ref="H23:J24"/>
    <mergeCell ref="T30:V31"/>
    <mergeCell ref="T28:V28"/>
    <mergeCell ref="K22:L22"/>
    <mergeCell ref="N22:O22"/>
    <mergeCell ref="N24:O24"/>
    <mergeCell ref="A25:V27"/>
    <mergeCell ref="A28:D31"/>
    <mergeCell ref="E29:F29"/>
    <mergeCell ref="E30:F30"/>
    <mergeCell ref="E31:F31"/>
    <mergeCell ref="E28:G28"/>
    <mergeCell ref="H28:J28"/>
    <mergeCell ref="K28:M28"/>
    <mergeCell ref="N28:P28"/>
    <mergeCell ref="Q28:S28"/>
    <mergeCell ref="K31:L31"/>
    <mergeCell ref="Q31:S31"/>
    <mergeCell ref="N30:P31"/>
    <mergeCell ref="H31:J31"/>
    <mergeCell ref="A3:V3"/>
    <mergeCell ref="T8:V8"/>
    <mergeCell ref="Q7:S8"/>
    <mergeCell ref="N7:P8"/>
    <mergeCell ref="K8:M8"/>
    <mergeCell ref="H8:J8"/>
    <mergeCell ref="E8:G8"/>
    <mergeCell ref="T9:V11"/>
    <mergeCell ref="Q9:S11"/>
    <mergeCell ref="N10:P11"/>
    <mergeCell ref="K9:M11"/>
    <mergeCell ref="H10:J11"/>
    <mergeCell ref="E10:G11"/>
    <mergeCell ref="H6:J6"/>
    <mergeCell ref="K6:M6"/>
    <mergeCell ref="N6:P6"/>
    <mergeCell ref="H9:I9"/>
  </mergeCells>
  <printOptions horizontalCentered="1" verticalCentered="1"/>
  <pageMargins left="0.19685039370078741" right="0.19685039370078741" top="0.19685039370078741" bottom="0.19685039370078741"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Grille tarifaire 2026-2027</vt:lpstr>
      <vt:lpstr>Feuille saisie 2026-2027</vt:lpstr>
      <vt:lpstr>Horaires prév. écoles 2026-2027</vt:lpstr>
      <vt:lpstr>'Feuille saisie 2026-2027'!Zone_d_impression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Frédéric BORGES</dc:creator>
  <cp:lastModifiedBy>MC SAINTIER</cp:lastModifiedBy>
  <cp:lastPrinted>2026-06-29T08:58:25Z</cp:lastPrinted>
  <dcterms:created xsi:type="dcterms:W3CDTF">2025-05-27T06:25:35Z</dcterms:created>
  <dcterms:modified xsi:type="dcterms:W3CDTF">2026-06-29T09:54:02Z</dcterms:modified>
</cp:coreProperties>
</file>