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d.docs.live.net/1930bc95cc593b28/Bureau/POUR LE SITE/"/>
    </mc:Choice>
  </mc:AlternateContent>
  <xr:revisionPtr revIDLastSave="0" documentId="8_{8377D920-C568-4BFD-B8E1-EBA71E88B39F}" xr6:coauthVersionLast="47" xr6:coauthVersionMax="47" xr10:uidLastSave="{00000000-0000-0000-0000-000000000000}"/>
  <bookViews>
    <workbookView xWindow="-108" yWindow="-108" windowWidth="23256" windowHeight="12456" activeTab="1" xr2:uid="{88636BE2-85EB-48C6-A107-76F9DCE5B0E7}"/>
  </bookViews>
  <sheets>
    <sheet name="Grille tarifaire 2025-2026" sheetId="2" r:id="rId1"/>
    <sheet name="Feuille saisie 2025-2026" sheetId="1" r:id="rId2"/>
    <sheet name="Horaires prév. écoles 2025-2026" sheetId="3" r:id="rId3"/>
  </sheets>
  <definedNames>
    <definedName name="_xlnm.Print_Area" localSheetId="1">'Feuille saisie 2025-2026'!$A$1:$AJ$36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 i="3" l="1"/>
  <c r="C7" i="3"/>
  <c r="W9" i="1"/>
  <c r="C9" i="3"/>
  <c r="D9" i="3" s="1"/>
  <c r="D7" i="3"/>
  <c r="U1" i="3"/>
  <c r="BB23" i="1"/>
  <c r="BB22" i="1"/>
  <c r="BA23" i="1"/>
  <c r="BA22" i="1"/>
  <c r="BA21" i="1"/>
  <c r="BA20" i="1"/>
  <c r="BA19" i="1"/>
  <c r="BA18" i="1"/>
  <c r="BA17" i="1"/>
  <c r="BA16" i="1"/>
  <c r="BA15" i="1"/>
  <c r="BA12" i="1"/>
  <c r="BA11" i="1"/>
  <c r="BA10" i="1"/>
  <c r="BA9" i="1"/>
  <c r="V18" i="1"/>
  <c r="X19" i="1"/>
  <c r="V19" i="1"/>
  <c r="V20" i="1" s="1"/>
  <c r="X18" i="1"/>
  <c r="G4" i="2"/>
  <c r="H4" i="2"/>
  <c r="I4" i="2"/>
  <c r="J4" i="2"/>
  <c r="K4" i="2"/>
  <c r="O4" i="2"/>
  <c r="W4" i="2"/>
  <c r="S1" i="2"/>
  <c r="O12" i="2"/>
  <c r="U14" i="2"/>
  <c r="W8" i="2"/>
  <c r="Y8" i="2"/>
  <c r="S8" i="2"/>
  <c r="S14" i="2"/>
  <c r="U12" i="2"/>
  <c r="S12" i="2"/>
  <c r="Q14" i="2"/>
  <c r="O14" i="2"/>
  <c r="M14" i="2"/>
  <c r="K14" i="2"/>
  <c r="I14" i="2"/>
  <c r="G8" i="2"/>
  <c r="I8" i="2"/>
  <c r="G12" i="2"/>
  <c r="G14" i="2"/>
  <c r="Q12" i="2"/>
  <c r="M12" i="2"/>
  <c r="K12" i="2"/>
  <c r="AI27" i="1"/>
  <c r="AI26" i="1"/>
  <c r="AI25" i="1"/>
  <c r="AI24" i="1"/>
  <c r="A36" i="1"/>
  <c r="A35" i="1"/>
  <c r="A34" i="1"/>
  <c r="A33" i="1"/>
  <c r="A32" i="1"/>
  <c r="A31" i="1"/>
  <c r="A30" i="1"/>
  <c r="C12" i="3"/>
  <c r="AE18" i="1"/>
  <c r="X1" i="1"/>
  <c r="Y22" i="1"/>
  <c r="AH10" i="1"/>
  <c r="AH11" i="1"/>
  <c r="AH12" i="1"/>
  <c r="AH13" i="1"/>
  <c r="AH14" i="1"/>
  <c r="AH15" i="1"/>
  <c r="AH9" i="1"/>
  <c r="BC15" i="1"/>
  <c r="BC14" i="1"/>
  <c r="BC13" i="1"/>
  <c r="BC12" i="1"/>
  <c r="BC11" i="1"/>
  <c r="BC10" i="1"/>
  <c r="BC9" i="1"/>
  <c r="A24" i="1"/>
  <c r="A23" i="1"/>
  <c r="A22" i="1"/>
  <c r="A21" i="1"/>
  <c r="A20" i="1"/>
  <c r="A19" i="1"/>
  <c r="A18" i="1"/>
  <c r="S15" i="1"/>
  <c r="S14" i="1"/>
  <c r="AE14" i="1" s="1"/>
  <c r="S13" i="1"/>
  <c r="S12" i="1"/>
  <c r="S11" i="1"/>
  <c r="S10" i="1"/>
  <c r="AE10" i="1" s="1"/>
  <c r="S9" i="1"/>
  <c r="W15" i="1"/>
  <c r="W14" i="1"/>
  <c r="W13" i="1"/>
  <c r="AE13" i="1" s="1"/>
  <c r="W12" i="1"/>
  <c r="AE12" i="1" s="1"/>
  <c r="W11" i="1"/>
  <c r="AE11" i="1" s="1"/>
  <c r="W10" i="1"/>
  <c r="U15" i="1"/>
  <c r="AE15" i="1" s="1"/>
  <c r="U14" i="1"/>
  <c r="U13" i="1"/>
  <c r="U12" i="1"/>
  <c r="U11" i="1"/>
  <c r="U10" i="1"/>
  <c r="U9" i="1"/>
  <c r="AE9" i="1" s="1"/>
  <c r="C15" i="3"/>
  <c r="D12" i="3"/>
  <c r="AH16" i="1"/>
  <c r="BC16" i="1"/>
  <c r="D15" i="3"/>
  <c r="C18" i="3"/>
  <c r="D18" i="3" s="1"/>
  <c r="V16" i="1"/>
  <c r="AA15" i="1"/>
  <c r="AA14" i="1"/>
  <c r="AA13" i="1"/>
  <c r="AA12" i="1"/>
  <c r="AA11" i="1"/>
  <c r="AA10" i="1"/>
  <c r="AA9" i="1"/>
  <c r="AA16" i="1"/>
  <c r="Z30" i="1"/>
  <c r="AE33" i="1"/>
  <c r="Z31" i="1"/>
  <c r="Z32" i="1"/>
  <c r="Z33" i="1"/>
  <c r="AE16" i="1" l="1"/>
  <c r="AE21" i="1" s="1"/>
  <c r="AH30" i="1" s="1"/>
</calcChain>
</file>

<file path=xl/sharedStrings.xml><?xml version="1.0" encoding="utf-8"?>
<sst xmlns="http://schemas.openxmlformats.org/spreadsheetml/2006/main" count="243" uniqueCount="167">
  <si>
    <t>INSCRIPTIONS 2025-2026 - Tennis Club Chevreuse</t>
  </si>
  <si>
    <t>à renseigner</t>
  </si>
  <si>
    <t>menu déroulant</t>
  </si>
  <si>
    <t>automatique</t>
  </si>
  <si>
    <t>Habitez-vous CHEVREUSE</t>
  </si>
  <si>
    <t>non</t>
  </si>
  <si>
    <t>Sexe</t>
  </si>
  <si>
    <t>Nom</t>
  </si>
  <si>
    <t>Prénom</t>
  </si>
  <si>
    <t>Formule TCC</t>
  </si>
  <si>
    <t>AJ</t>
  </si>
  <si>
    <t>AA</t>
  </si>
  <si>
    <t>AAS</t>
  </si>
  <si>
    <t>EJMT</t>
  </si>
  <si>
    <t>EJL</t>
  </si>
  <si>
    <t>EJC</t>
  </si>
  <si>
    <t>EJTE</t>
  </si>
  <si>
    <t>EAL</t>
  </si>
  <si>
    <t>EAC</t>
  </si>
  <si>
    <t>lic. Jeun.</t>
  </si>
  <si>
    <t>lic. Adult.</t>
  </si>
  <si>
    <t>EJL+</t>
  </si>
  <si>
    <t>AEJ</t>
  </si>
  <si>
    <t>AEA</t>
  </si>
  <si>
    <t>APMT</t>
  </si>
  <si>
    <t>lic. Découv.</t>
  </si>
  <si>
    <t>Adhésion</t>
  </si>
  <si>
    <t>École</t>
  </si>
  <si>
    <t>Licence</t>
  </si>
  <si>
    <t>Couple</t>
  </si>
  <si>
    <t>Téléphone</t>
  </si>
  <si>
    <t>mail</t>
  </si>
  <si>
    <t xml:space="preserve">Prise de cours </t>
  </si>
  <si>
    <t>Réduct. Famille</t>
  </si>
  <si>
    <t>Réd. étudiant EAL/EAC</t>
  </si>
  <si>
    <r>
      <t xml:space="preserve">Carte jeune </t>
    </r>
    <r>
      <rPr>
        <b/>
        <sz val="8"/>
        <color indexed="10"/>
        <rFont val="Aptos Narrow"/>
        <family val="2"/>
      </rPr>
      <t>Chevreuse</t>
    </r>
  </si>
  <si>
    <t>Total Adhérent</t>
  </si>
  <si>
    <t>Lutins</t>
  </si>
  <si>
    <t>Jeunes</t>
  </si>
  <si>
    <t>Adultes</t>
  </si>
  <si>
    <t>EJ …</t>
  </si>
  <si>
    <t>et avant</t>
  </si>
  <si>
    <t>EA…</t>
  </si>
  <si>
    <t>Boîte balles</t>
  </si>
  <si>
    <t>Ancienneté</t>
  </si>
  <si>
    <t>Différents moyens de paiement</t>
  </si>
  <si>
    <t>Pass+</t>
  </si>
  <si>
    <t>PassSport</t>
  </si>
  <si>
    <t>ANCV</t>
  </si>
  <si>
    <t>LABAZ IDF</t>
  </si>
  <si>
    <t>adresse</t>
  </si>
  <si>
    <t>carte perforée</t>
  </si>
  <si>
    <t>réduction couple</t>
  </si>
  <si>
    <t>Total dû</t>
  </si>
  <si>
    <t>École de tennis</t>
  </si>
  <si>
    <t>choix 1</t>
  </si>
  <si>
    <t>choix 2</t>
  </si>
  <si>
    <t>choix 3</t>
  </si>
  <si>
    <r>
      <t>1</t>
    </r>
    <r>
      <rPr>
        <vertAlign val="superscript"/>
        <sz val="8"/>
        <color indexed="8"/>
        <rFont val="Aptos Narrow"/>
        <family val="2"/>
      </rPr>
      <t>er</t>
    </r>
    <r>
      <rPr>
        <sz val="8"/>
        <color indexed="8"/>
        <rFont val="Aptos Narrow"/>
        <family val="2"/>
      </rPr>
      <t xml:space="preserve"> cours</t>
    </r>
  </si>
  <si>
    <r>
      <t>2</t>
    </r>
    <r>
      <rPr>
        <vertAlign val="superscript"/>
        <sz val="8"/>
        <color indexed="8"/>
        <rFont val="Aptos Narrow"/>
        <family val="2"/>
      </rPr>
      <t>ème</t>
    </r>
    <r>
      <rPr>
        <sz val="8"/>
        <color indexed="8"/>
        <rFont val="Aptos Narrow"/>
        <family val="2"/>
      </rPr>
      <t xml:space="preserve"> cours</t>
    </r>
  </si>
  <si>
    <t>nombre de chèque</t>
  </si>
  <si>
    <t>Réglé</t>
  </si>
  <si>
    <t>montant chèque n°</t>
  </si>
  <si>
    <t>Montant</t>
  </si>
  <si>
    <t>retenu</t>
  </si>
  <si>
    <t>Solde restant</t>
  </si>
  <si>
    <t>nbre élève</t>
  </si>
  <si>
    <t>Saisie par</t>
  </si>
  <si>
    <t>Mise à jour</t>
  </si>
  <si>
    <t xml:space="preserve">Saisie le </t>
  </si>
  <si>
    <t>Licences</t>
  </si>
  <si>
    <t>Code TCC</t>
  </si>
  <si>
    <t>Total Adhésion + licence</t>
  </si>
  <si>
    <t>30 semaines / an</t>
  </si>
  <si>
    <t>pour information : taux horaire</t>
  </si>
  <si>
    <t>Total Adh.+ Licence + école</t>
  </si>
  <si>
    <t>lutins</t>
  </si>
  <si>
    <t>1h/sem.</t>
  </si>
  <si>
    <t>2 x 1h/sem.</t>
  </si>
  <si>
    <t>2x1h15/sem.</t>
  </si>
  <si>
    <t>jeunes</t>
  </si>
  <si>
    <t xml:space="preserve">2x1h30 /sem. </t>
  </si>
  <si>
    <t>1h15/sem.</t>
  </si>
  <si>
    <t>né(e) en</t>
  </si>
  <si>
    <t>adultes</t>
  </si>
  <si>
    <t xml:space="preserve">Réductions Club                      (hors licence) </t>
  </si>
  <si>
    <t>Adulte Chevreuse sauf APMT (Adh. Parent Mini Tennis)</t>
  </si>
  <si>
    <t>Réduction couple</t>
  </si>
  <si>
    <t>Autres formules</t>
  </si>
  <si>
    <t>Participation Mairie Chevreuse</t>
  </si>
  <si>
    <t>Participation Mairie Choisel</t>
  </si>
  <si>
    <t>Demander le coupon en Mairie, le faire tamponner au club, puis remboursement en Mairie</t>
  </si>
  <si>
    <t xml:space="preserve">La carte Jeune ne sert qu'une seule fois (sport ou culture). </t>
  </si>
  <si>
    <t>Adhésions</t>
  </si>
  <si>
    <t>Code TCC                                                                             (pour feuille saisie)</t>
  </si>
  <si>
    <t>École Jeune Mini-Tennis</t>
  </si>
  <si>
    <t>École Jeune Loisir</t>
  </si>
  <si>
    <t>École Adulte Loisir</t>
  </si>
  <si>
    <t>École Jeune compétition</t>
  </si>
  <si>
    <t>École Jeune Team Espoir</t>
  </si>
  <si>
    <r>
      <rPr>
        <b/>
        <i/>
        <sz val="11"/>
        <color indexed="8"/>
        <rFont val="Aptos Narrow"/>
        <family val="2"/>
      </rPr>
      <t>A</t>
    </r>
    <r>
      <rPr>
        <i/>
        <sz val="11"/>
        <color indexed="8"/>
        <rFont val="Aptos Narrow"/>
        <family val="2"/>
      </rPr>
      <t xml:space="preserve">dhésion </t>
    </r>
    <r>
      <rPr>
        <b/>
        <i/>
        <sz val="11"/>
        <color indexed="8"/>
        <rFont val="Aptos Narrow"/>
        <family val="2"/>
      </rPr>
      <t>J</t>
    </r>
    <r>
      <rPr>
        <i/>
        <sz val="11"/>
        <color indexed="8"/>
        <rFont val="Aptos Narrow"/>
        <family val="2"/>
      </rPr>
      <t>eune</t>
    </r>
  </si>
  <si>
    <r>
      <rPr>
        <b/>
        <i/>
        <sz val="11"/>
        <color indexed="8"/>
        <rFont val="Aptos Narrow"/>
        <family val="2"/>
      </rPr>
      <t>A</t>
    </r>
    <r>
      <rPr>
        <i/>
        <sz val="11"/>
        <color indexed="8"/>
        <rFont val="Aptos Narrow"/>
        <family val="2"/>
      </rPr>
      <t xml:space="preserve">dhésion </t>
    </r>
    <r>
      <rPr>
        <b/>
        <i/>
        <sz val="11"/>
        <color indexed="8"/>
        <rFont val="Aptos Narrow"/>
        <family val="2"/>
      </rPr>
      <t>A</t>
    </r>
    <r>
      <rPr>
        <i/>
        <sz val="11"/>
        <color indexed="8"/>
        <rFont val="Aptos Narrow"/>
        <family val="2"/>
      </rPr>
      <t>dulte</t>
    </r>
  </si>
  <si>
    <r>
      <rPr>
        <b/>
        <i/>
        <sz val="11"/>
        <color indexed="8"/>
        <rFont val="Aptos Narrow"/>
        <family val="2"/>
      </rPr>
      <t>A</t>
    </r>
    <r>
      <rPr>
        <i/>
        <sz val="11"/>
        <color indexed="8"/>
        <rFont val="Aptos Narrow"/>
        <family val="2"/>
      </rPr>
      <t xml:space="preserve">dhésion </t>
    </r>
    <r>
      <rPr>
        <b/>
        <i/>
        <sz val="11"/>
        <color indexed="8"/>
        <rFont val="Aptos Narrow"/>
        <family val="2"/>
      </rPr>
      <t>A</t>
    </r>
    <r>
      <rPr>
        <i/>
        <sz val="11"/>
        <color indexed="8"/>
        <rFont val="Aptos Narrow"/>
        <family val="2"/>
      </rPr>
      <t xml:space="preserve">dulte </t>
    </r>
    <r>
      <rPr>
        <b/>
        <i/>
        <sz val="11"/>
        <color indexed="8"/>
        <rFont val="Aptos Narrow"/>
        <family val="2"/>
      </rPr>
      <t>S</t>
    </r>
    <r>
      <rPr>
        <i/>
        <sz val="11"/>
        <color indexed="8"/>
        <rFont val="Aptos Narrow"/>
        <family val="2"/>
      </rPr>
      <t>emainier</t>
    </r>
  </si>
  <si>
    <r>
      <rPr>
        <b/>
        <i/>
        <sz val="11"/>
        <color indexed="8"/>
        <rFont val="Aptos Narrow"/>
        <family val="2"/>
      </rPr>
      <t>A</t>
    </r>
    <r>
      <rPr>
        <i/>
        <sz val="11"/>
        <color indexed="8"/>
        <rFont val="Aptos Narrow"/>
        <family val="2"/>
      </rPr>
      <t xml:space="preserve">dhésion </t>
    </r>
    <r>
      <rPr>
        <b/>
        <i/>
        <sz val="11"/>
        <color indexed="8"/>
        <rFont val="Aptos Narrow"/>
        <family val="2"/>
      </rPr>
      <t>E</t>
    </r>
    <r>
      <rPr>
        <i/>
        <sz val="11"/>
        <color indexed="8"/>
        <rFont val="Aptos Narrow"/>
        <family val="2"/>
      </rPr>
      <t>stivale</t>
    </r>
    <r>
      <rPr>
        <b/>
        <i/>
        <sz val="11"/>
        <color indexed="8"/>
        <rFont val="Aptos Narrow"/>
        <family val="2"/>
      </rPr>
      <t xml:space="preserve"> J</t>
    </r>
    <r>
      <rPr>
        <i/>
        <sz val="11"/>
        <color indexed="8"/>
        <rFont val="Aptos Narrow"/>
        <family val="2"/>
      </rPr>
      <t>eune</t>
    </r>
  </si>
  <si>
    <r>
      <rPr>
        <b/>
        <i/>
        <sz val="11"/>
        <color indexed="8"/>
        <rFont val="Aptos Narrow"/>
        <family val="2"/>
      </rPr>
      <t>A</t>
    </r>
    <r>
      <rPr>
        <i/>
        <sz val="11"/>
        <color indexed="8"/>
        <rFont val="Aptos Narrow"/>
        <family val="2"/>
      </rPr>
      <t xml:space="preserve">dhésion </t>
    </r>
    <r>
      <rPr>
        <b/>
        <i/>
        <sz val="11"/>
        <color indexed="8"/>
        <rFont val="Aptos Narrow"/>
        <family val="2"/>
      </rPr>
      <t>E</t>
    </r>
    <r>
      <rPr>
        <i/>
        <sz val="11"/>
        <color indexed="8"/>
        <rFont val="Aptos Narrow"/>
        <family val="2"/>
      </rPr>
      <t xml:space="preserve">stivale </t>
    </r>
    <r>
      <rPr>
        <b/>
        <i/>
        <sz val="11"/>
        <color indexed="8"/>
        <rFont val="Aptos Narrow"/>
        <family val="2"/>
      </rPr>
      <t>A</t>
    </r>
    <r>
      <rPr>
        <i/>
        <sz val="11"/>
        <color indexed="8"/>
        <rFont val="Aptos Narrow"/>
        <family val="2"/>
      </rPr>
      <t>dulte</t>
    </r>
  </si>
  <si>
    <r>
      <rPr>
        <b/>
        <i/>
        <sz val="11"/>
        <color indexed="8"/>
        <rFont val="Aptos Narrow"/>
        <family val="2"/>
      </rPr>
      <t>A</t>
    </r>
    <r>
      <rPr>
        <i/>
        <sz val="11"/>
        <color indexed="8"/>
        <rFont val="Aptos Narrow"/>
        <family val="2"/>
      </rPr>
      <t xml:space="preserve">dhésion </t>
    </r>
    <r>
      <rPr>
        <b/>
        <i/>
        <sz val="11"/>
        <color indexed="8"/>
        <rFont val="Aptos Narrow"/>
        <family val="2"/>
      </rPr>
      <t>P</t>
    </r>
    <r>
      <rPr>
        <i/>
        <sz val="11"/>
        <color indexed="8"/>
        <rFont val="Aptos Narrow"/>
        <family val="2"/>
      </rPr>
      <t>arent</t>
    </r>
    <r>
      <rPr>
        <b/>
        <i/>
        <sz val="11"/>
        <color indexed="8"/>
        <rFont val="Aptos Narrow"/>
        <family val="2"/>
      </rPr>
      <t xml:space="preserve"> M</t>
    </r>
    <r>
      <rPr>
        <i/>
        <sz val="11"/>
        <color indexed="8"/>
        <rFont val="Aptos Narrow"/>
        <family val="2"/>
      </rPr>
      <t>ini</t>
    </r>
    <r>
      <rPr>
        <b/>
        <i/>
        <sz val="11"/>
        <color indexed="8"/>
        <rFont val="Aptos Narrow"/>
        <family val="2"/>
      </rPr>
      <t xml:space="preserve"> T</t>
    </r>
    <r>
      <rPr>
        <i/>
        <sz val="11"/>
        <color indexed="8"/>
        <rFont val="Aptos Narrow"/>
        <family val="2"/>
      </rPr>
      <t>ennis</t>
    </r>
  </si>
  <si>
    <t>École Jeune Loisir +</t>
  </si>
  <si>
    <t xml:space="preserve">Grille tarifaire Tennis Club Chevreuse - saison </t>
  </si>
  <si>
    <r>
      <t xml:space="preserve">carte jeune - jusqu'à 20 ans - </t>
    </r>
    <r>
      <rPr>
        <b/>
        <sz val="14"/>
        <color indexed="8"/>
        <rFont val="Aptos Narrow"/>
        <family val="2"/>
      </rPr>
      <t>à demander sur le site de la Mairie</t>
    </r>
    <r>
      <rPr>
        <sz val="14"/>
        <color indexed="8"/>
        <rFont val="Aptos Narrow"/>
        <family val="2"/>
      </rPr>
      <t xml:space="preserve"> et </t>
    </r>
    <r>
      <rPr>
        <b/>
        <sz val="14"/>
        <color indexed="8"/>
        <rFont val="Aptos Narrow"/>
        <family val="2"/>
      </rPr>
      <t>à présenter</t>
    </r>
    <r>
      <rPr>
        <sz val="14"/>
        <color indexed="8"/>
        <rFont val="Aptos Narrow"/>
        <family val="2"/>
      </rPr>
      <t xml:space="preserve"> le jour de l'inscription</t>
    </r>
  </si>
  <si>
    <t>Réduction Famille - prise de 4 et +, formules "cours"</t>
  </si>
  <si>
    <t>Réduction Famille - prise de 3 formules "cours"</t>
  </si>
  <si>
    <r>
      <t xml:space="preserve">Adulte </t>
    </r>
    <r>
      <rPr>
        <b/>
        <sz val="14"/>
        <color indexed="8"/>
        <rFont val="Aptos Narrow"/>
        <family val="2"/>
      </rPr>
      <t>étudiant</t>
    </r>
    <r>
      <rPr>
        <sz val="14"/>
        <color indexed="8"/>
        <rFont val="Aptos Narrow"/>
        <family val="2"/>
      </rPr>
      <t xml:space="preserve"> école de tennis (18/20 ans)</t>
    </r>
  </si>
  <si>
    <r>
      <t xml:space="preserve">Date naissance       </t>
    </r>
    <r>
      <rPr>
        <b/>
        <sz val="9"/>
        <color indexed="8"/>
        <rFont val="Aptos Narrow"/>
        <family val="2"/>
      </rPr>
      <t xml:space="preserve">  </t>
    </r>
    <r>
      <rPr>
        <b/>
        <sz val="9"/>
        <color indexed="10"/>
        <rFont val="Aptos Narrow"/>
        <family val="2"/>
      </rPr>
      <t>_ _ / _ _ / _ _ _ _</t>
    </r>
  </si>
  <si>
    <t>Adhésion estivale                      15 juin-31 août</t>
  </si>
  <si>
    <t>Jeune</t>
  </si>
  <si>
    <t>Adulte</t>
  </si>
  <si>
    <t xml:space="preserve"> +  licence découverte 3 €</t>
  </si>
  <si>
    <t>IBAN</t>
  </si>
  <si>
    <t>FR76 3000 3022 1900 0372 7237 060</t>
  </si>
  <si>
    <t>Sur la feuille de saisie (onglet "Feuille saisie 2025-2026"), si vous voulez prendre des cours, entrez directement le code "École de tennis", ce dernier intègrera l'adhésion correspondante et la licence.</t>
  </si>
  <si>
    <t xml:space="preserve">Commentaire(s) : </t>
  </si>
  <si>
    <t>EAL+</t>
  </si>
  <si>
    <t>École Adulte Loisir +</t>
  </si>
  <si>
    <t>Année naissance</t>
  </si>
  <si>
    <t>Lundi</t>
  </si>
  <si>
    <t>Mardi</t>
  </si>
  <si>
    <t>Mercredi</t>
  </si>
  <si>
    <t>Jeudi</t>
  </si>
  <si>
    <t xml:space="preserve">vendredi </t>
  </si>
  <si>
    <t>Samedi</t>
  </si>
  <si>
    <t>17h15</t>
  </si>
  <si>
    <t>16h00</t>
  </si>
  <si>
    <t>14h30</t>
  </si>
  <si>
    <t>5 / 8 ans</t>
  </si>
  <si>
    <t xml:space="preserve">Poussins                                           </t>
  </si>
  <si>
    <t>(1h ou 2h / semaine)</t>
  </si>
  <si>
    <t>Benjamins</t>
  </si>
  <si>
    <t>9 / 10 ans</t>
  </si>
  <si>
    <t>11 / 12 ans</t>
  </si>
  <si>
    <t>Minimes</t>
  </si>
  <si>
    <t>13 / 14 ans</t>
  </si>
  <si>
    <r>
      <t xml:space="preserve">Horaires </t>
    </r>
    <r>
      <rPr>
        <b/>
        <u/>
        <sz val="18"/>
        <color indexed="8"/>
        <rFont val="Comic Sans MS"/>
        <family val="4"/>
      </rPr>
      <t>prévisionnels</t>
    </r>
    <r>
      <rPr>
        <sz val="18"/>
        <color indexed="8"/>
        <rFont val="Comic Sans MS"/>
        <family val="4"/>
      </rPr>
      <t xml:space="preserve"> - École de Tennis - TC Chevreuse - Saison </t>
    </r>
  </si>
  <si>
    <t>Juniors    Cadets</t>
  </si>
  <si>
    <t>Pour établir les groupes (compétitions et loisirs), les professeurs s’efforceront de satisfaire les souhaits de chacun sans pour cela pouvoir le garantir, l’essentiel étant d’avoir des groupes homogènes. Merci pour votre compréhension.</t>
  </si>
  <si>
    <t>19h30</t>
  </si>
  <si>
    <t>20h45</t>
  </si>
  <si>
    <t>21h00</t>
  </si>
  <si>
    <t>17h00</t>
  </si>
  <si>
    <t>18h15</t>
  </si>
  <si>
    <t>11h15</t>
  </si>
  <si>
    <t>18h00</t>
  </si>
  <si>
    <t>10h15</t>
  </si>
  <si>
    <t>19h00</t>
  </si>
  <si>
    <t>19h15</t>
  </si>
  <si>
    <t>12h15</t>
  </si>
  <si>
    <t>13h15</t>
  </si>
  <si>
    <t>19h45</t>
  </si>
  <si>
    <t>20h00</t>
  </si>
  <si>
    <t>20h15</t>
  </si>
  <si>
    <t>21h15</t>
  </si>
  <si>
    <t>20h30</t>
  </si>
  <si>
    <t>9h00</t>
  </si>
  <si>
    <t>Les horaires indiqués sont les horaires de début du cours</t>
  </si>
  <si>
    <t>Section compétition : le TCC propose 2 formules compétition totalisant 2h30 par semaine pour l'une et 3h00 pour l'autre</t>
  </si>
  <si>
    <t>EJTE : 3h / semaine</t>
  </si>
  <si>
    <t xml:space="preserve">Ecole Jeune Compétition          EJC : 2h30 / semaine             </t>
  </si>
  <si>
    <r>
      <t xml:space="preserve">les numéros indiqués (1 à 34) sont les </t>
    </r>
    <r>
      <rPr>
        <u/>
        <sz val="14"/>
        <color indexed="8"/>
        <rFont val="Aptos Narrow"/>
        <family val="2"/>
      </rPr>
      <t>numéros des créneaux horaires proposés</t>
    </r>
    <r>
      <rPr>
        <sz val="14"/>
        <color indexed="8"/>
        <rFont val="Aptos Narrow"/>
        <family val="2"/>
      </rPr>
      <t xml:space="preserve"> et </t>
    </r>
    <r>
      <rPr>
        <b/>
        <sz val="14"/>
        <color indexed="10"/>
        <rFont val="Aptos Narrow"/>
        <family val="2"/>
      </rPr>
      <t>non</t>
    </r>
    <r>
      <rPr>
        <sz val="14"/>
        <color indexed="10"/>
        <rFont val="Aptos Narrow"/>
        <family val="2"/>
      </rPr>
      <t xml:space="preserve"> </t>
    </r>
    <r>
      <rPr>
        <b/>
        <sz val="14"/>
        <color indexed="10"/>
        <rFont val="Aptos Narrow"/>
        <family val="2"/>
      </rPr>
      <t>les numéros de groupe</t>
    </r>
    <r>
      <rPr>
        <b/>
        <sz val="14"/>
        <color indexed="8"/>
        <rFont val="Aptos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</si>
</sst>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0\ &quot;€&quot;;\-#,##0\ &quot;€&quot;"/>
    <numFmt numFmtId="164" formatCode="dd/mm/yy;@"/>
    <numFmt numFmtId="165" formatCode="#,##0\ &quot;€&quot;"/>
    <numFmt numFmtId="166" formatCode="#,##0.00\ &quot;€&quot;"/>
    <numFmt numFmtId="167" formatCode="0#&quot; &quot;##&quot; &quot;##&quot; &quot;##&quot; &quot;##"/>
  </numFmts>
  <fonts count="47" x14ac:knownFonts="1">
    <font>
      <sz val="11"/>
      <color theme="1"/>
      <name val="Aptos Narrow"/>
      <family val="2"/>
      <scheme val="minor"/>
    </font>
    <font>
      <b/>
      <sz val="9"/>
      <color indexed="8"/>
      <name val="Aptos Narrow"/>
      <family val="2"/>
    </font>
    <font>
      <b/>
      <sz val="9"/>
      <color indexed="10"/>
      <name val="Aptos Narrow"/>
      <family val="2"/>
    </font>
    <font>
      <sz val="8"/>
      <color indexed="8"/>
      <name val="Aptos Narrow"/>
      <family val="2"/>
    </font>
    <font>
      <b/>
      <sz val="8"/>
      <color indexed="10"/>
      <name val="Aptos Narrow"/>
      <family val="2"/>
    </font>
    <font>
      <vertAlign val="superscript"/>
      <sz val="8"/>
      <color indexed="8"/>
      <name val="Aptos Narrow"/>
      <family val="2"/>
    </font>
    <font>
      <b/>
      <sz val="14"/>
      <color indexed="8"/>
      <name val="Aptos Narrow"/>
      <family val="2"/>
    </font>
    <font>
      <i/>
      <sz val="11"/>
      <color indexed="8"/>
      <name val="Aptos Narrow"/>
      <family val="2"/>
    </font>
    <font>
      <b/>
      <i/>
      <sz val="11"/>
      <color indexed="8"/>
      <name val="Aptos Narrow"/>
      <family val="2"/>
    </font>
    <font>
      <sz val="14"/>
      <color indexed="8"/>
      <name val="Aptos Narrow"/>
      <family val="2"/>
    </font>
    <font>
      <b/>
      <sz val="14"/>
      <color indexed="10"/>
      <name val="Aptos Narrow"/>
      <family val="2"/>
    </font>
    <font>
      <sz val="18"/>
      <color indexed="8"/>
      <name val="Comic Sans MS"/>
      <family val="4"/>
    </font>
    <font>
      <b/>
      <u/>
      <sz val="18"/>
      <color indexed="8"/>
      <name val="Comic Sans MS"/>
      <family val="4"/>
    </font>
    <font>
      <u/>
      <sz val="14"/>
      <color indexed="8"/>
      <name val="Aptos Narrow"/>
      <family val="2"/>
    </font>
    <font>
      <sz val="14"/>
      <color indexed="10"/>
      <name val="Aptos Narrow"/>
      <family val="2"/>
    </font>
    <font>
      <sz val="22"/>
      <color theme="1"/>
      <name val="Aptos Narrow"/>
      <family val="2"/>
      <scheme val="minor"/>
    </font>
    <font>
      <sz val="9"/>
      <color theme="1"/>
      <name val="Aptos Narrow"/>
      <family val="2"/>
      <scheme val="minor"/>
    </font>
    <font>
      <b/>
      <sz val="10"/>
      <color rgb="FFFF0000"/>
      <name val="Aptos Narrow"/>
      <family val="2"/>
      <scheme val="minor"/>
    </font>
    <font>
      <sz val="9"/>
      <name val="Aptos Narrow"/>
      <family val="2"/>
      <scheme val="minor"/>
    </font>
    <font>
      <sz val="11"/>
      <name val="Aptos Narrow"/>
      <family val="2"/>
      <scheme val="minor"/>
    </font>
    <font>
      <sz val="8"/>
      <name val="Aptos Narrow"/>
      <family val="2"/>
      <scheme val="minor"/>
    </font>
    <font>
      <b/>
      <sz val="9"/>
      <color theme="1"/>
      <name val="Aptos Narrow"/>
      <family val="2"/>
      <scheme val="minor"/>
    </font>
    <font>
      <sz val="8"/>
      <color theme="1"/>
      <name val="Aptos Narrow"/>
      <family val="2"/>
      <scheme val="minor"/>
    </font>
    <font>
      <b/>
      <sz val="9"/>
      <name val="Aptos Narrow"/>
      <family val="2"/>
      <scheme val="minor"/>
    </font>
    <font>
      <b/>
      <i/>
      <sz val="11"/>
      <color theme="1"/>
      <name val="Aptos Narrow"/>
      <family val="2"/>
      <scheme val="minor"/>
    </font>
    <font>
      <sz val="12"/>
      <color theme="1"/>
      <name val="Aptos Narrow"/>
      <family val="2"/>
      <scheme val="minor"/>
    </font>
    <font>
      <sz val="14"/>
      <color theme="1"/>
      <name val="Aptos Narrow"/>
      <family val="2"/>
      <scheme val="minor"/>
    </font>
    <font>
      <b/>
      <sz val="12"/>
      <color theme="1"/>
      <name val="Aptos Narrow"/>
      <family val="2"/>
      <scheme val="minor"/>
    </font>
    <font>
      <b/>
      <sz val="14"/>
      <color theme="1"/>
      <name val="Aptos Narrow"/>
      <family val="2"/>
      <scheme val="minor"/>
    </font>
    <font>
      <b/>
      <sz val="10"/>
      <color theme="1"/>
      <name val="Aptos Narrow"/>
      <family val="2"/>
      <scheme val="minor"/>
    </font>
    <font>
      <b/>
      <sz val="8"/>
      <color theme="1"/>
      <name val="Aptos Narrow"/>
      <family val="2"/>
      <scheme val="minor"/>
    </font>
    <font>
      <sz val="20"/>
      <color theme="1"/>
      <name val="Aptos Narrow"/>
      <family val="2"/>
      <scheme val="minor"/>
    </font>
    <font>
      <sz val="12"/>
      <color theme="1"/>
      <name val="Comic Sans MS"/>
      <family val="4"/>
    </font>
    <font>
      <sz val="18"/>
      <color theme="1"/>
      <name val="Comic Sans MS"/>
      <family val="4"/>
    </font>
    <font>
      <b/>
      <sz val="18"/>
      <color theme="1"/>
      <name val="Comic Sans MS"/>
      <family val="4"/>
    </font>
    <font>
      <b/>
      <sz val="11"/>
      <color theme="1"/>
      <name val="Aptos Narrow"/>
      <family val="2"/>
      <scheme val="minor"/>
    </font>
    <font>
      <b/>
      <sz val="20"/>
      <color theme="1"/>
      <name val="Aptos Narrow"/>
      <family val="2"/>
      <scheme val="minor"/>
    </font>
    <font>
      <sz val="26"/>
      <color theme="1"/>
      <name val="Aptos Narrow"/>
      <family val="2"/>
      <scheme val="minor"/>
    </font>
    <font>
      <i/>
      <sz val="11"/>
      <color theme="1"/>
      <name val="Aptos Narrow"/>
      <family val="2"/>
      <scheme val="minor"/>
    </font>
    <font>
      <b/>
      <sz val="16"/>
      <color theme="1"/>
      <name val="Aptos Narrow"/>
      <family val="2"/>
      <scheme val="minor"/>
    </font>
    <font>
      <b/>
      <sz val="14"/>
      <name val="Aptos Narrow"/>
      <family val="2"/>
      <scheme val="minor"/>
    </font>
    <font>
      <b/>
      <sz val="10"/>
      <name val="Aptos Narrow"/>
      <family val="2"/>
      <scheme val="minor"/>
    </font>
    <font>
      <b/>
      <i/>
      <sz val="11"/>
      <name val="Aptos Narrow"/>
      <family val="2"/>
      <scheme val="minor"/>
    </font>
    <font>
      <b/>
      <sz val="14"/>
      <color rgb="FFFF0000"/>
      <name val="Aptos Narrow"/>
      <family val="2"/>
      <scheme val="minor"/>
    </font>
    <font>
      <sz val="9"/>
      <color rgb="FFFF0000"/>
      <name val="Aptos Narrow"/>
      <family val="2"/>
      <scheme val="minor"/>
    </font>
    <font>
      <b/>
      <sz val="9"/>
      <color rgb="FFFF0000"/>
      <name val="Aptos Narrow"/>
      <family val="2"/>
      <scheme val="minor"/>
    </font>
    <font>
      <b/>
      <sz val="11"/>
      <color theme="1"/>
      <name val="Comic Sans MS"/>
      <family val="4"/>
    </font>
  </fonts>
  <fills count="26">
    <fill>
      <patternFill patternType="none"/>
    </fill>
    <fill>
      <patternFill patternType="gray125"/>
    </fill>
    <fill>
      <patternFill patternType="solid">
        <fgColor rgb="FF92D05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66CCFF"/>
        <bgColor indexed="64"/>
      </patternFill>
    </fill>
    <fill>
      <patternFill patternType="solid">
        <fgColor rgb="FF99CC00"/>
        <bgColor indexed="64"/>
      </patternFill>
    </fill>
    <fill>
      <patternFill patternType="solid">
        <fgColor rgb="FFFF66CC"/>
        <bgColor indexed="64"/>
      </patternFill>
    </fill>
    <fill>
      <patternFill patternType="solid">
        <fgColor rgb="FFFFFF66"/>
        <bgColor indexed="64"/>
      </patternFill>
    </fill>
    <fill>
      <patternFill patternType="solid">
        <fgColor theme="7"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rgb="FFFFC000"/>
        <bgColor indexed="64"/>
      </patternFill>
    </fill>
    <fill>
      <patternFill patternType="solid">
        <fgColor rgb="FFFFFFCC"/>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0070C0"/>
        <bgColor indexed="64"/>
      </patternFill>
    </fill>
    <fill>
      <patternFill patternType="solid">
        <fgColor rgb="FFFF9999"/>
        <bgColor indexed="64"/>
      </patternFill>
    </fill>
    <fill>
      <patternFill patternType="solid">
        <fgColor rgb="FF6699FF"/>
        <bgColor indexed="64"/>
      </patternFill>
    </fill>
    <fill>
      <patternFill patternType="solid">
        <fgColor rgb="FF66FF66"/>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ouble">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right/>
      <top style="medium">
        <color indexed="64"/>
      </top>
      <bottom style="medium">
        <color indexed="64"/>
      </bottom>
      <diagonal/>
    </border>
  </borders>
  <cellStyleXfs count="1">
    <xf numFmtId="0" fontId="0" fillId="0" borderId="0"/>
  </cellStyleXfs>
  <cellXfs count="506">
    <xf numFmtId="0" fontId="0" fillId="0" borderId="0" xfId="0"/>
    <xf numFmtId="0" fontId="15" fillId="0" borderId="0" xfId="0" applyFont="1" applyAlignment="1">
      <alignment vertical="center"/>
    </xf>
    <xf numFmtId="0" fontId="0" fillId="0" borderId="0" xfId="0" applyAlignment="1">
      <alignment horizontal="center"/>
    </xf>
    <xf numFmtId="0" fontId="16" fillId="2" borderId="1" xfId="0" applyFont="1" applyFill="1" applyBorder="1" applyAlignment="1" applyProtection="1">
      <alignment horizontal="center" vertical="center"/>
      <protection locked="0"/>
    </xf>
    <xf numFmtId="165" fontId="0" fillId="0" borderId="0" xfId="0" applyNumberFormat="1"/>
    <xf numFmtId="0" fontId="17" fillId="3" borderId="1" xfId="0" applyFont="1" applyFill="1" applyBorder="1" applyAlignment="1">
      <alignment horizontal="center" vertical="center"/>
    </xf>
    <xf numFmtId="166" fontId="17" fillId="3" borderId="1" xfId="0" applyNumberFormat="1" applyFont="1" applyFill="1" applyBorder="1" applyAlignment="1">
      <alignment horizontal="center" vertical="center"/>
    </xf>
    <xf numFmtId="166" fontId="17" fillId="4" borderId="1" xfId="0" applyNumberFormat="1" applyFont="1" applyFill="1" applyBorder="1" applyAlignment="1">
      <alignment horizontal="center" vertical="center"/>
    </xf>
    <xf numFmtId="165" fontId="0" fillId="0" borderId="1" xfId="0" applyNumberFormat="1" applyBorder="1"/>
    <xf numFmtId="0" fontId="16" fillId="2" borderId="2" xfId="0" applyFont="1" applyFill="1" applyBorder="1" applyAlignment="1" applyProtection="1">
      <alignment horizontal="center" vertical="center"/>
      <protection locked="0"/>
    </xf>
    <xf numFmtId="0" fontId="16" fillId="0" borderId="0" xfId="0" applyFont="1"/>
    <xf numFmtId="0" fontId="0" fillId="0" borderId="1" xfId="0" applyBorder="1" applyAlignment="1">
      <alignment horizontal="center"/>
    </xf>
    <xf numFmtId="0" fontId="18" fillId="0" borderId="0" xfId="0" applyFont="1" applyAlignment="1">
      <alignment vertical="center"/>
    </xf>
    <xf numFmtId="0" fontId="19" fillId="0" borderId="0" xfId="0" applyFont="1" applyAlignment="1">
      <alignment vertical="center"/>
    </xf>
    <xf numFmtId="0" fontId="20" fillId="0" borderId="0" xfId="0" applyFont="1" applyAlignment="1" applyProtection="1">
      <alignment vertical="center"/>
      <protection locked="0"/>
    </xf>
    <xf numFmtId="166" fontId="18" fillId="0" borderId="0" xfId="0" applyNumberFormat="1" applyFont="1" applyAlignment="1">
      <alignment vertical="center"/>
    </xf>
    <xf numFmtId="0" fontId="21" fillId="2" borderId="3" xfId="0" applyFont="1" applyFill="1" applyBorder="1" applyAlignment="1" applyProtection="1">
      <alignment horizontal="center" vertical="center"/>
      <protection locked="0"/>
    </xf>
    <xf numFmtId="0" fontId="21" fillId="2" borderId="4" xfId="0" applyFont="1" applyFill="1" applyBorder="1" applyAlignment="1" applyProtection="1">
      <alignment horizontal="center" vertical="center"/>
      <protection locked="0"/>
    </xf>
    <xf numFmtId="0" fontId="16" fillId="0" borderId="0" xfId="0" applyFont="1" applyAlignment="1">
      <alignment vertical="center"/>
    </xf>
    <xf numFmtId="164" fontId="16" fillId="0" borderId="0" xfId="0" applyNumberFormat="1" applyFont="1" applyAlignment="1">
      <alignment vertical="center"/>
    </xf>
    <xf numFmtId="0" fontId="22" fillId="0" borderId="0" xfId="0" applyFont="1" applyAlignment="1">
      <alignment wrapText="1"/>
    </xf>
    <xf numFmtId="0" fontId="22" fillId="0" borderId="0" xfId="0" applyFont="1" applyAlignment="1">
      <alignment vertical="center" wrapText="1"/>
    </xf>
    <xf numFmtId="3" fontId="18" fillId="5" borderId="5" xfId="0" applyNumberFormat="1" applyFont="1" applyFill="1" applyBorder="1" applyAlignment="1">
      <alignment horizontal="center" vertical="center"/>
    </xf>
    <xf numFmtId="3" fontId="18" fillId="5" borderId="6" xfId="0" applyNumberFormat="1" applyFont="1" applyFill="1" applyBorder="1" applyAlignment="1">
      <alignment horizontal="center" vertical="center"/>
    </xf>
    <xf numFmtId="0" fontId="16" fillId="5" borderId="7" xfId="0" applyFont="1" applyFill="1" applyBorder="1" applyAlignment="1">
      <alignment horizontal="center" vertical="center"/>
    </xf>
    <xf numFmtId="3" fontId="16" fillId="5" borderId="8" xfId="0" applyNumberFormat="1" applyFont="1" applyFill="1" applyBorder="1" applyAlignment="1">
      <alignment horizontal="center"/>
    </xf>
    <xf numFmtId="165" fontId="18" fillId="0" borderId="0" xfId="0" applyNumberFormat="1" applyFont="1" applyAlignment="1">
      <alignment vertical="center"/>
    </xf>
    <xf numFmtId="0" fontId="19" fillId="0" borderId="0" xfId="0" applyFont="1" applyAlignment="1">
      <alignment horizontal="center" vertical="center"/>
    </xf>
    <xf numFmtId="0" fontId="20" fillId="0" borderId="0" xfId="0" applyFont="1" applyAlignment="1">
      <alignment vertical="center"/>
    </xf>
    <xf numFmtId="0" fontId="20" fillId="0" borderId="0" xfId="0" applyFont="1" applyAlignment="1">
      <alignment horizontal="center" vertical="center"/>
    </xf>
    <xf numFmtId="165" fontId="16" fillId="0" borderId="2" xfId="0" applyNumberFormat="1" applyFont="1" applyBorder="1" applyAlignment="1">
      <alignment vertical="center"/>
    </xf>
    <xf numFmtId="0" fontId="23" fillId="0" borderId="0" xfId="0" applyFont="1" applyAlignment="1">
      <alignment horizontal="center" vertical="center"/>
    </xf>
    <xf numFmtId="0" fontId="21" fillId="0" borderId="0" xfId="0" applyFont="1" applyAlignment="1">
      <alignment vertical="center" textRotation="90" wrapText="1"/>
    </xf>
    <xf numFmtId="0" fontId="16" fillId="0" borderId="1" xfId="0" applyFont="1" applyBorder="1" applyAlignment="1">
      <alignment horizontal="center" vertical="center"/>
    </xf>
    <xf numFmtId="0" fontId="16" fillId="0" borderId="0" xfId="0" applyFont="1" applyAlignment="1">
      <alignment vertical="center" textRotation="90" wrapText="1"/>
    </xf>
    <xf numFmtId="165" fontId="24" fillId="6" borderId="1" xfId="0" applyNumberFormat="1" applyFont="1" applyFill="1" applyBorder="1"/>
    <xf numFmtId="0" fontId="24" fillId="6" borderId="1" xfId="0" applyFont="1" applyFill="1" applyBorder="1" applyAlignment="1">
      <alignment horizontal="center"/>
    </xf>
    <xf numFmtId="0" fontId="25" fillId="0" borderId="1" xfId="0" applyFont="1" applyBorder="1" applyAlignment="1">
      <alignment horizontal="center" vertical="center"/>
    </xf>
    <xf numFmtId="165" fontId="26" fillId="0" borderId="1" xfId="0" applyNumberFormat="1" applyFont="1" applyBorder="1" applyAlignment="1">
      <alignment vertical="center"/>
    </xf>
    <xf numFmtId="0" fontId="26" fillId="0" borderId="1" xfId="0" applyFont="1" applyBorder="1"/>
    <xf numFmtId="0" fontId="27" fillId="0" borderId="1" xfId="0" applyFont="1" applyBorder="1" applyAlignment="1">
      <alignment horizontal="right"/>
    </xf>
    <xf numFmtId="0" fontId="27" fillId="0" borderId="1" xfId="0" applyFont="1" applyBorder="1" applyAlignment="1">
      <alignment horizontal="left"/>
    </xf>
    <xf numFmtId="165" fontId="28" fillId="0" borderId="1" xfId="0" applyNumberFormat="1" applyFont="1" applyBorder="1" applyAlignment="1">
      <alignment vertical="center"/>
    </xf>
    <xf numFmtId="0" fontId="29" fillId="0" borderId="0" xfId="0" applyFont="1" applyAlignment="1">
      <alignment vertical="center"/>
    </xf>
    <xf numFmtId="0" fontId="0" fillId="0" borderId="0" xfId="0" applyAlignment="1">
      <alignment vertical="center"/>
    </xf>
    <xf numFmtId="0" fontId="30" fillId="0" borderId="1" xfId="0" applyFont="1" applyBorder="1" applyAlignment="1">
      <alignment horizontal="center" vertical="center"/>
    </xf>
    <xf numFmtId="0" fontId="31" fillId="0" borderId="0" xfId="0" applyFont="1" applyAlignment="1">
      <alignment horizontal="right"/>
    </xf>
    <xf numFmtId="0" fontId="31" fillId="0" borderId="0" xfId="0" applyFont="1" applyAlignment="1">
      <alignment horizontal="left"/>
    </xf>
    <xf numFmtId="0" fontId="0" fillId="7" borderId="9" xfId="0" applyFill="1" applyBorder="1" applyAlignment="1">
      <alignment horizontal="right" vertical="center" wrapText="1"/>
    </xf>
    <xf numFmtId="0" fontId="0" fillId="7" borderId="10" xfId="0" applyFill="1" applyBorder="1" applyAlignment="1">
      <alignment horizontal="left" vertical="center" wrapText="1"/>
    </xf>
    <xf numFmtId="0" fontId="0" fillId="8" borderId="9" xfId="0" applyFill="1" applyBorder="1"/>
    <xf numFmtId="0" fontId="0" fillId="9" borderId="9" xfId="0" applyFill="1" applyBorder="1"/>
    <xf numFmtId="0" fontId="0" fillId="8" borderId="10" xfId="0" applyFill="1" applyBorder="1"/>
    <xf numFmtId="0" fontId="0" fillId="9" borderId="10" xfId="0" applyFill="1" applyBorder="1"/>
    <xf numFmtId="0" fontId="32" fillId="0" borderId="0" xfId="0" applyFont="1"/>
    <xf numFmtId="0" fontId="33" fillId="0" borderId="0" xfId="0" applyFont="1"/>
    <xf numFmtId="0" fontId="0" fillId="10" borderId="9" xfId="0" applyFill="1" applyBorder="1"/>
    <xf numFmtId="0" fontId="0" fillId="10" borderId="10" xfId="0" applyFill="1" applyBorder="1"/>
    <xf numFmtId="0" fontId="34" fillId="0" borderId="0" xfId="0" applyFont="1" applyAlignment="1">
      <alignment horizontal="center" vertical="center"/>
    </xf>
    <xf numFmtId="0" fontId="35" fillId="0" borderId="0" xfId="0" applyFont="1" applyAlignment="1">
      <alignment horizontal="center" vertical="center"/>
    </xf>
    <xf numFmtId="0" fontId="36" fillId="0" borderId="0" xfId="0" applyFont="1" applyAlignment="1">
      <alignment horizontal="center" vertical="center"/>
    </xf>
    <xf numFmtId="0" fontId="35" fillId="4" borderId="11" xfId="0" applyFont="1" applyFill="1" applyBorder="1" applyAlignment="1">
      <alignment horizontal="center" vertical="center"/>
    </xf>
    <xf numFmtId="0" fontId="35" fillId="4" borderId="5" xfId="0" applyFont="1" applyFill="1" applyBorder="1" applyAlignment="1">
      <alignment horizontal="center" vertical="center"/>
    </xf>
    <xf numFmtId="0" fontId="35" fillId="4" borderId="6" xfId="0" applyFont="1" applyFill="1" applyBorder="1" applyAlignment="1">
      <alignment horizontal="center" vertical="center"/>
    </xf>
    <xf numFmtId="0" fontId="28" fillId="12" borderId="30" xfId="0" applyFont="1" applyFill="1" applyBorder="1" applyAlignment="1">
      <alignment horizontal="center" vertical="center" wrapText="1"/>
    </xf>
    <xf numFmtId="0" fontId="28" fillId="12" borderId="0" xfId="0" applyFont="1" applyFill="1" applyAlignment="1">
      <alignment horizontal="center" vertical="center" wrapText="1"/>
    </xf>
    <xf numFmtId="0" fontId="0" fillId="0" borderId="0" xfId="0" applyAlignment="1">
      <alignment horizontal="center"/>
    </xf>
    <xf numFmtId="0" fontId="37" fillId="18" borderId="0" xfId="0" applyFont="1" applyFill="1" applyAlignment="1">
      <alignment horizontal="right" vertical="center"/>
    </xf>
    <xf numFmtId="0" fontId="37" fillId="19" borderId="0" xfId="0" applyFont="1" applyFill="1" applyAlignment="1">
      <alignment horizontal="center"/>
    </xf>
    <xf numFmtId="0" fontId="37" fillId="0" borderId="0" xfId="0" applyFont="1" applyAlignment="1">
      <alignment horizontal="left"/>
    </xf>
    <xf numFmtId="0" fontId="26" fillId="0" borderId="27" xfId="0" applyFont="1" applyBorder="1" applyAlignment="1">
      <alignment horizontal="left"/>
    </xf>
    <xf numFmtId="0" fontId="26" fillId="0" borderId="28" xfId="0" applyFont="1" applyBorder="1" applyAlignment="1">
      <alignment horizontal="left"/>
    </xf>
    <xf numFmtId="0" fontId="26" fillId="0" borderId="29" xfId="0" applyFont="1" applyBorder="1" applyAlignment="1">
      <alignment horizontal="left"/>
    </xf>
    <xf numFmtId="165" fontId="35" fillId="17" borderId="1" xfId="0" applyNumberFormat="1" applyFont="1" applyFill="1" applyBorder="1" applyAlignment="1">
      <alignment horizontal="center" vertical="center"/>
    </xf>
    <xf numFmtId="0" fontId="0" fillId="0" borderId="1" xfId="0" applyBorder="1" applyAlignment="1">
      <alignment horizontal="left"/>
    </xf>
    <xf numFmtId="0" fontId="0" fillId="0" borderId="1" xfId="0" applyBorder="1" applyAlignment="1">
      <alignment horizontal="center"/>
    </xf>
    <xf numFmtId="165" fontId="0" fillId="0" borderId="1" xfId="0" applyNumberFormat="1" applyBorder="1" applyAlignment="1">
      <alignment horizontal="center" vertical="center"/>
    </xf>
    <xf numFmtId="165" fontId="38" fillId="0" borderId="1" xfId="0" applyNumberFormat="1" applyFont="1" applyBorder="1" applyAlignment="1">
      <alignment horizontal="left"/>
    </xf>
    <xf numFmtId="165" fontId="35" fillId="17" borderId="1" xfId="0" applyNumberFormat="1" applyFont="1" applyFill="1" applyBorder="1" applyAlignment="1">
      <alignment horizontal="center"/>
    </xf>
    <xf numFmtId="165" fontId="24" fillId="6" borderId="1" xfId="0" applyNumberFormat="1" applyFont="1" applyFill="1" applyBorder="1" applyAlignment="1">
      <alignment horizontal="center"/>
    </xf>
    <xf numFmtId="165" fontId="0" fillId="0" borderId="1" xfId="0" applyNumberFormat="1" applyBorder="1" applyAlignment="1">
      <alignment horizontal="left"/>
    </xf>
    <xf numFmtId="0" fontId="26" fillId="0" borderId="1" xfId="0" applyFont="1" applyBorder="1" applyAlignment="1">
      <alignment horizontal="left"/>
    </xf>
    <xf numFmtId="165" fontId="28" fillId="15" borderId="1" xfId="0" applyNumberFormat="1" applyFont="1" applyFill="1" applyBorder="1" applyAlignment="1">
      <alignment horizontal="center" vertical="center"/>
    </xf>
    <xf numFmtId="165" fontId="25" fillId="0" borderId="1" xfId="0" applyNumberFormat="1" applyFont="1" applyBorder="1" applyAlignment="1">
      <alignment horizontal="center" vertical="center"/>
    </xf>
    <xf numFmtId="0" fontId="35" fillId="18" borderId="22" xfId="0" applyFont="1" applyFill="1" applyBorder="1" applyAlignment="1">
      <alignment horizontal="center" vertical="center" wrapText="1"/>
    </xf>
    <xf numFmtId="0" fontId="35" fillId="18" borderId="21" xfId="0" applyFont="1" applyFill="1" applyBorder="1" applyAlignment="1">
      <alignment horizontal="center" vertical="center" wrapText="1"/>
    </xf>
    <xf numFmtId="0" fontId="35" fillId="18" borderId="24" xfId="0" applyFont="1" applyFill="1" applyBorder="1" applyAlignment="1">
      <alignment horizontal="center" vertical="center" wrapText="1"/>
    </xf>
    <xf numFmtId="0" fontId="35" fillId="18" borderId="19" xfId="0" applyFont="1" applyFill="1" applyBorder="1" applyAlignment="1">
      <alignment horizontal="center" vertical="center" wrapText="1"/>
    </xf>
    <xf numFmtId="0" fontId="35" fillId="18" borderId="1" xfId="0" applyFont="1" applyFill="1" applyBorder="1" applyAlignment="1">
      <alignment horizontal="center" vertical="center" wrapText="1"/>
    </xf>
    <xf numFmtId="0" fontId="35" fillId="18" borderId="23" xfId="0" applyFont="1" applyFill="1" applyBorder="1" applyAlignment="1">
      <alignment horizontal="center" vertical="center" wrapText="1"/>
    </xf>
    <xf numFmtId="0" fontId="35" fillId="0" borderId="19" xfId="0" applyFont="1" applyBorder="1" applyAlignment="1">
      <alignment horizontal="center" vertical="center"/>
    </xf>
    <xf numFmtId="0" fontId="35" fillId="0" borderId="1" xfId="0" applyFont="1" applyBorder="1" applyAlignment="1">
      <alignment horizontal="center" vertical="center"/>
    </xf>
    <xf numFmtId="0" fontId="35" fillId="0" borderId="23" xfId="0" applyFont="1" applyBorder="1" applyAlignment="1">
      <alignment horizontal="center" vertical="center"/>
    </xf>
    <xf numFmtId="165" fontId="28" fillId="16" borderId="19" xfId="0" applyNumberFormat="1" applyFont="1" applyFill="1" applyBorder="1" applyAlignment="1">
      <alignment horizontal="center"/>
    </xf>
    <xf numFmtId="165" fontId="28" fillId="16" borderId="1" xfId="0" applyNumberFormat="1" applyFont="1" applyFill="1" applyBorder="1" applyAlignment="1">
      <alignment horizontal="center"/>
    </xf>
    <xf numFmtId="165" fontId="28" fillId="14" borderId="1" xfId="0" applyNumberFormat="1" applyFont="1" applyFill="1" applyBorder="1" applyAlignment="1">
      <alignment horizontal="center"/>
    </xf>
    <xf numFmtId="165" fontId="28" fillId="14" borderId="23" xfId="0" applyNumberFormat="1" applyFont="1" applyFill="1" applyBorder="1" applyAlignment="1">
      <alignment horizontal="center"/>
    </xf>
    <xf numFmtId="0" fontId="35" fillId="0" borderId="20" xfId="0" applyFont="1" applyBorder="1" applyAlignment="1">
      <alignment horizontal="center"/>
    </xf>
    <xf numFmtId="0" fontId="35" fillId="0" borderId="12" xfId="0" applyFont="1" applyBorder="1" applyAlignment="1">
      <alignment horizontal="center"/>
    </xf>
    <xf numFmtId="0" fontId="35" fillId="0" borderId="26" xfId="0" applyFont="1" applyBorder="1" applyAlignment="1">
      <alignment horizontal="center"/>
    </xf>
    <xf numFmtId="165" fontId="28" fillId="11" borderId="12" xfId="0" applyNumberFormat="1" applyFont="1" applyFill="1" applyBorder="1" applyAlignment="1">
      <alignment horizontal="center"/>
    </xf>
    <xf numFmtId="165" fontId="28" fillId="11" borderId="26" xfId="0" applyNumberFormat="1" applyFont="1" applyFill="1" applyBorder="1" applyAlignment="1">
      <alignment horizontal="center"/>
    </xf>
    <xf numFmtId="0" fontId="35" fillId="6" borderId="1" xfId="0" applyFont="1" applyFill="1" applyBorder="1" applyAlignment="1">
      <alignment horizontal="center" vertical="center" wrapText="1"/>
    </xf>
    <xf numFmtId="0" fontId="43" fillId="17" borderId="1" xfId="0" applyFont="1" applyFill="1" applyBorder="1" applyAlignment="1">
      <alignment horizontal="center" vertical="center" wrapText="1"/>
    </xf>
    <xf numFmtId="0" fontId="28" fillId="17" borderId="1" xfId="0" applyFont="1" applyFill="1" applyBorder="1" applyAlignment="1">
      <alignment horizontal="left" vertical="center" wrapText="1"/>
    </xf>
    <xf numFmtId="165" fontId="26" fillId="0" borderId="1" xfId="0" applyNumberFormat="1" applyFont="1" applyBorder="1" applyAlignment="1">
      <alignment horizontal="left" vertical="center"/>
    </xf>
    <xf numFmtId="165" fontId="26" fillId="0" borderId="27" xfId="0" applyNumberFormat="1" applyFont="1" applyBorder="1" applyAlignment="1">
      <alignment horizontal="left" vertical="center"/>
    </xf>
    <xf numFmtId="165" fontId="26" fillId="0" borderId="28" xfId="0" applyNumberFormat="1" applyFont="1" applyBorder="1" applyAlignment="1">
      <alignment horizontal="left" vertical="center"/>
    </xf>
    <xf numFmtId="165" fontId="26" fillId="0" borderId="29" xfId="0" applyNumberFormat="1" applyFont="1" applyBorder="1" applyAlignment="1">
      <alignment horizontal="left" vertical="center"/>
    </xf>
    <xf numFmtId="165" fontId="28" fillId="0" borderId="1" xfId="0" applyNumberFormat="1" applyFont="1" applyBorder="1" applyAlignment="1">
      <alignment horizontal="center"/>
    </xf>
    <xf numFmtId="0" fontId="29" fillId="0" borderId="1" xfId="0" applyFont="1" applyBorder="1" applyAlignment="1">
      <alignment horizontal="center" vertical="center"/>
    </xf>
    <xf numFmtId="165" fontId="40" fillId="16" borderId="21" xfId="0" applyNumberFormat="1" applyFont="1" applyFill="1" applyBorder="1" applyAlignment="1">
      <alignment horizontal="center"/>
    </xf>
    <xf numFmtId="165" fontId="41" fillId="0" borderId="1" xfId="0" applyNumberFormat="1" applyFont="1" applyBorder="1" applyAlignment="1">
      <alignment horizontal="center" vertical="center"/>
    </xf>
    <xf numFmtId="166" fontId="42" fillId="0" borderId="1" xfId="0" applyNumberFormat="1" applyFont="1" applyBorder="1" applyAlignment="1">
      <alignment horizontal="center" vertical="center"/>
    </xf>
    <xf numFmtId="165" fontId="29" fillId="0" borderId="1" xfId="0" applyNumberFormat="1" applyFont="1" applyBorder="1" applyAlignment="1">
      <alignment horizontal="center" vertical="center"/>
    </xf>
    <xf numFmtId="5" fontId="24" fillId="0" borderId="1" xfId="0" applyNumberFormat="1" applyFont="1" applyBorder="1" applyAlignment="1">
      <alignment horizontal="center"/>
    </xf>
    <xf numFmtId="0" fontId="24" fillId="0" borderId="1" xfId="0" applyFont="1" applyBorder="1" applyAlignment="1">
      <alignment horizontal="center"/>
    </xf>
    <xf numFmtId="0" fontId="39" fillId="14" borderId="21" xfId="0" applyFont="1" applyFill="1" applyBorder="1" applyAlignment="1">
      <alignment horizontal="center"/>
    </xf>
    <xf numFmtId="0" fontId="39" fillId="14" borderId="24" xfId="0" applyFont="1" applyFill="1" applyBorder="1" applyAlignment="1">
      <alignment horizontal="center"/>
    </xf>
    <xf numFmtId="0" fontId="28" fillId="11" borderId="1" xfId="0" applyFont="1" applyFill="1" applyBorder="1" applyAlignment="1">
      <alignment horizontal="center" vertical="center" wrapText="1"/>
    </xf>
    <xf numFmtId="165" fontId="28" fillId="15" borderId="25" xfId="0" applyNumberFormat="1" applyFont="1" applyFill="1" applyBorder="1" applyAlignment="1">
      <alignment horizontal="center" vertical="center"/>
    </xf>
    <xf numFmtId="165" fontId="28" fillId="0" borderId="23" xfId="0" applyNumberFormat="1" applyFont="1" applyBorder="1" applyAlignment="1">
      <alignment horizontal="center"/>
    </xf>
    <xf numFmtId="0" fontId="28" fillId="0" borderId="1" xfId="0" applyFont="1" applyBorder="1" applyAlignment="1">
      <alignment horizontal="right"/>
    </xf>
    <xf numFmtId="0" fontId="28" fillId="0" borderId="1" xfId="0" applyFont="1" applyBorder="1" applyAlignment="1">
      <alignment horizontal="center"/>
    </xf>
    <xf numFmtId="0" fontId="28" fillId="0" borderId="1" xfId="0" applyFont="1" applyBorder="1" applyAlignment="1">
      <alignment horizontal="left"/>
    </xf>
    <xf numFmtId="0" fontId="28" fillId="0" borderId="23" xfId="0" applyFont="1" applyBorder="1" applyAlignment="1">
      <alignment horizontal="left"/>
    </xf>
    <xf numFmtId="0" fontId="24" fillId="6" borderId="1" xfId="0" applyFont="1" applyFill="1" applyBorder="1" applyAlignment="1">
      <alignment horizontal="center"/>
    </xf>
    <xf numFmtId="165" fontId="24" fillId="6" borderId="23" xfId="0" applyNumberFormat="1" applyFont="1" applyFill="1" applyBorder="1" applyAlignment="1">
      <alignment horizontal="center"/>
    </xf>
    <xf numFmtId="165" fontId="40" fillId="14" borderId="21" xfId="0" applyNumberFormat="1" applyFont="1" applyFill="1" applyBorder="1" applyAlignment="1">
      <alignment horizontal="center"/>
    </xf>
    <xf numFmtId="165" fontId="40" fillId="14" borderId="24" xfId="0" applyNumberFormat="1" applyFont="1" applyFill="1" applyBorder="1" applyAlignment="1">
      <alignment horizontal="center"/>
    </xf>
    <xf numFmtId="165" fontId="35" fillId="0" borderId="1" xfId="0" applyNumberFormat="1" applyFont="1" applyBorder="1" applyAlignment="1">
      <alignment horizontal="center" vertical="center"/>
    </xf>
    <xf numFmtId="165" fontId="35" fillId="0" borderId="23" xfId="0" applyNumberFormat="1" applyFont="1" applyBorder="1" applyAlignment="1">
      <alignment horizontal="center" vertical="center"/>
    </xf>
    <xf numFmtId="166" fontId="24" fillId="0" borderId="1" xfId="0" applyNumberFormat="1" applyFont="1" applyBorder="1" applyAlignment="1">
      <alignment horizontal="center" vertical="center"/>
    </xf>
    <xf numFmtId="166" fontId="24" fillId="0" borderId="23" xfId="0" applyNumberFormat="1" applyFont="1" applyBorder="1" applyAlignment="1">
      <alignment horizontal="center" vertical="center"/>
    </xf>
    <xf numFmtId="0" fontId="39" fillId="16" borderId="21" xfId="0" applyFont="1" applyFill="1" applyBorder="1" applyAlignment="1">
      <alignment horizontal="center"/>
    </xf>
    <xf numFmtId="0" fontId="35" fillId="0" borderId="1" xfId="0" applyFont="1" applyBorder="1" applyAlignment="1">
      <alignment horizontal="right"/>
    </xf>
    <xf numFmtId="0" fontId="35" fillId="0" borderId="1" xfId="0" applyFont="1" applyBorder="1" applyAlignment="1">
      <alignment horizontal="left"/>
    </xf>
    <xf numFmtId="0" fontId="28" fillId="11" borderId="12" xfId="0" applyFont="1" applyFill="1" applyBorder="1" applyAlignment="1">
      <alignment horizontal="center"/>
    </xf>
    <xf numFmtId="166" fontId="24" fillId="0" borderId="1" xfId="0" applyNumberFormat="1" applyFont="1" applyBorder="1" applyAlignment="1">
      <alignment horizontal="center"/>
    </xf>
    <xf numFmtId="0" fontId="24" fillId="6" borderId="23" xfId="0" applyFont="1" applyFill="1" applyBorder="1" applyAlignment="1">
      <alignment horizontal="center"/>
    </xf>
    <xf numFmtId="0" fontId="37" fillId="12" borderId="13" xfId="0" applyFont="1" applyFill="1" applyBorder="1" applyAlignment="1">
      <alignment horizontal="center" vertical="center"/>
    </xf>
    <xf numFmtId="0" fontId="37" fillId="12" borderId="14" xfId="0" applyFont="1" applyFill="1" applyBorder="1" applyAlignment="1">
      <alignment horizontal="center" vertical="center"/>
    </xf>
    <xf numFmtId="0" fontId="37" fillId="12" borderId="15" xfId="0" applyFont="1" applyFill="1" applyBorder="1" applyAlignment="1">
      <alignment horizontal="center" vertical="center"/>
    </xf>
    <xf numFmtId="0" fontId="37" fillId="12" borderId="16" xfId="0" applyFont="1" applyFill="1" applyBorder="1" applyAlignment="1">
      <alignment horizontal="center" vertical="center"/>
    </xf>
    <xf numFmtId="0" fontId="37" fillId="12" borderId="17" xfId="0" applyFont="1" applyFill="1" applyBorder="1" applyAlignment="1">
      <alignment horizontal="center" vertical="center"/>
    </xf>
    <xf numFmtId="0" fontId="37" fillId="12" borderId="18" xfId="0" applyFont="1" applyFill="1" applyBorder="1" applyAlignment="1">
      <alignment horizontal="center" vertical="center"/>
    </xf>
    <xf numFmtId="0" fontId="28" fillId="0" borderId="19" xfId="0" applyFont="1" applyBorder="1" applyAlignment="1">
      <alignment horizontal="center"/>
    </xf>
    <xf numFmtId="0" fontId="38" fillId="6" borderId="19" xfId="0" applyFont="1" applyFill="1" applyBorder="1" applyAlignment="1">
      <alignment horizontal="center"/>
    </xf>
    <xf numFmtId="0" fontId="38" fillId="6" borderId="1" xfId="0" applyFont="1" applyFill="1" applyBorder="1" applyAlignment="1">
      <alignment horizontal="center"/>
    </xf>
    <xf numFmtId="0" fontId="28" fillId="11" borderId="20" xfId="0" applyFont="1" applyFill="1" applyBorder="1" applyAlignment="1">
      <alignment horizontal="center"/>
    </xf>
    <xf numFmtId="165" fontId="39" fillId="13" borderId="21" xfId="0" applyNumberFormat="1" applyFont="1" applyFill="1" applyBorder="1" applyAlignment="1">
      <alignment horizontal="center"/>
    </xf>
    <xf numFmtId="0" fontId="24" fillId="6" borderId="19" xfId="0" applyFont="1" applyFill="1" applyBorder="1" applyAlignment="1">
      <alignment horizontal="center"/>
    </xf>
    <xf numFmtId="0" fontId="24" fillId="0" borderId="19" xfId="0" applyFont="1" applyBorder="1" applyAlignment="1">
      <alignment horizontal="center" vertical="center"/>
    </xf>
    <xf numFmtId="0" fontId="24" fillId="0" borderId="1" xfId="0" applyFont="1" applyBorder="1" applyAlignment="1">
      <alignment horizontal="center" vertical="center"/>
    </xf>
    <xf numFmtId="0" fontId="28" fillId="12" borderId="22" xfId="0" applyFont="1" applyFill="1" applyBorder="1" applyAlignment="1">
      <alignment horizontal="center"/>
    </xf>
    <xf numFmtId="0" fontId="28" fillId="12" borderId="21" xfId="0" applyFont="1" applyFill="1" applyBorder="1" applyAlignment="1">
      <alignment horizontal="center"/>
    </xf>
    <xf numFmtId="0" fontId="40" fillId="0" borderId="19" xfId="0" applyFont="1" applyBorder="1" applyAlignment="1">
      <alignment horizontal="center"/>
    </xf>
    <xf numFmtId="0" fontId="40" fillId="0" borderId="1" xfId="0" applyFont="1" applyBorder="1" applyAlignment="1">
      <alignment horizontal="center"/>
    </xf>
    <xf numFmtId="5" fontId="28" fillId="13" borderId="21" xfId="0" applyNumberFormat="1" applyFont="1" applyFill="1" applyBorder="1" applyAlignment="1">
      <alignment horizontal="center" vertical="center"/>
    </xf>
    <xf numFmtId="0" fontId="27" fillId="22" borderId="34" xfId="0" applyFont="1" applyFill="1" applyBorder="1" applyAlignment="1">
      <alignment horizontal="center" vertical="center"/>
    </xf>
    <xf numFmtId="0" fontId="27" fillId="22" borderId="2" xfId="0" applyFont="1" applyFill="1" applyBorder="1" applyAlignment="1">
      <alignment horizontal="center" vertical="center"/>
    </xf>
    <xf numFmtId="166" fontId="27" fillId="21" borderId="2" xfId="0" applyNumberFormat="1" applyFont="1" applyFill="1" applyBorder="1" applyAlignment="1">
      <alignment horizontal="center" vertical="center"/>
    </xf>
    <xf numFmtId="166" fontId="27" fillId="21" borderId="7" xfId="0" applyNumberFormat="1" applyFont="1" applyFill="1" applyBorder="1" applyAlignment="1">
      <alignment horizontal="center" vertical="center"/>
    </xf>
    <xf numFmtId="0" fontId="30" fillId="0" borderId="1" xfId="0" applyFont="1" applyBorder="1" applyAlignment="1">
      <alignment horizontal="center" vertical="center"/>
    </xf>
    <xf numFmtId="16" fontId="16" fillId="20" borderId="1" xfId="0" applyNumberFormat="1" applyFont="1" applyFill="1" applyBorder="1" applyAlignment="1" applyProtection="1">
      <alignment horizontal="center"/>
      <protection locked="0"/>
    </xf>
    <xf numFmtId="0" fontId="22" fillId="20" borderId="61" xfId="0" applyFont="1" applyFill="1" applyBorder="1" applyAlignment="1" applyProtection="1">
      <alignment horizontal="left" vertical="top"/>
      <protection locked="0"/>
    </xf>
    <xf numFmtId="0" fontId="16" fillId="20" borderId="62" xfId="0" applyFont="1" applyFill="1" applyBorder="1" applyAlignment="1" applyProtection="1">
      <alignment horizontal="left" vertical="top"/>
      <protection locked="0"/>
    </xf>
    <xf numFmtId="0" fontId="16" fillId="20" borderId="63" xfId="0" applyFont="1" applyFill="1" applyBorder="1" applyAlignment="1" applyProtection="1">
      <alignment horizontal="left" vertical="top"/>
      <protection locked="0"/>
    </xf>
    <xf numFmtId="0" fontId="16" fillId="20" borderId="64" xfId="0" applyFont="1" applyFill="1" applyBorder="1" applyAlignment="1" applyProtection="1">
      <alignment horizontal="left" vertical="top"/>
      <protection locked="0"/>
    </xf>
    <xf numFmtId="0" fontId="16" fillId="20" borderId="65" xfId="0" applyFont="1" applyFill="1" applyBorder="1" applyAlignment="1" applyProtection="1">
      <alignment horizontal="left" vertical="top"/>
      <protection locked="0"/>
    </xf>
    <xf numFmtId="0" fontId="16" fillId="20" borderId="66" xfId="0" applyFont="1" applyFill="1" applyBorder="1" applyAlignment="1" applyProtection="1">
      <alignment horizontal="left" vertical="top"/>
      <protection locked="0"/>
    </xf>
    <xf numFmtId="0" fontId="16" fillId="0" borderId="0" xfId="0" applyFont="1" applyAlignment="1">
      <alignment horizontal="center" vertical="center"/>
    </xf>
    <xf numFmtId="0" fontId="15" fillId="0" borderId="0" xfId="0" applyFont="1" applyAlignment="1">
      <alignment horizontal="right" vertical="center"/>
    </xf>
    <xf numFmtId="0" fontId="16" fillId="10" borderId="1" xfId="0" applyFont="1" applyFill="1" applyBorder="1" applyAlignment="1">
      <alignment horizontal="center"/>
    </xf>
    <xf numFmtId="14" fontId="44" fillId="0" borderId="1" xfId="0" applyNumberFormat="1" applyFont="1" applyBorder="1" applyAlignment="1">
      <alignment horizontal="center"/>
    </xf>
    <xf numFmtId="0" fontId="44" fillId="0" borderId="1" xfId="0" applyFont="1" applyBorder="1" applyAlignment="1">
      <alignment horizontal="center"/>
    </xf>
    <xf numFmtId="0" fontId="16" fillId="10" borderId="1" xfId="0" applyFont="1" applyFill="1" applyBorder="1" applyAlignment="1">
      <alignment horizontal="center" vertical="center"/>
    </xf>
    <xf numFmtId="14" fontId="18" fillId="20" borderId="53" xfId="0" applyNumberFormat="1" applyFont="1" applyFill="1" applyBorder="1" applyAlignment="1" applyProtection="1">
      <alignment horizontal="center"/>
      <protection locked="0"/>
    </xf>
    <xf numFmtId="0" fontId="16" fillId="0" borderId="61" xfId="0" applyFont="1" applyBorder="1" applyAlignment="1">
      <alignment horizontal="center" vertical="center" textRotation="90" wrapText="1"/>
    </xf>
    <xf numFmtId="0" fontId="16" fillId="0" borderId="63" xfId="0" applyFont="1" applyBorder="1" applyAlignment="1">
      <alignment horizontal="center" vertical="center" textRotation="90" wrapText="1"/>
    </xf>
    <xf numFmtId="0" fontId="16" fillId="0" borderId="67" xfId="0" applyFont="1" applyBorder="1" applyAlignment="1">
      <alignment horizontal="center" vertical="center" textRotation="90" wrapText="1"/>
    </xf>
    <xf numFmtId="0" fontId="16" fillId="0" borderId="68" xfId="0" applyFont="1" applyBorder="1" applyAlignment="1">
      <alignment horizontal="center" vertical="center" textRotation="90" wrapText="1"/>
    </xf>
    <xf numFmtId="0" fontId="16" fillId="0" borderId="69" xfId="0" applyFont="1" applyBorder="1" applyAlignment="1">
      <alignment horizontal="center" vertical="center" textRotation="90" wrapText="1"/>
    </xf>
    <xf numFmtId="0" fontId="16" fillId="0" borderId="70" xfId="0" applyFont="1" applyBorder="1" applyAlignment="1">
      <alignment horizontal="center" vertical="center" textRotation="90" wrapText="1"/>
    </xf>
    <xf numFmtId="166" fontId="16" fillId="20" borderId="27" xfId="0" applyNumberFormat="1" applyFont="1" applyFill="1" applyBorder="1" applyAlignment="1" applyProtection="1">
      <alignment horizontal="center" vertical="center"/>
      <protection locked="0"/>
    </xf>
    <xf numFmtId="166" fontId="16" fillId="20" borderId="29" xfId="0" applyNumberFormat="1" applyFont="1" applyFill="1" applyBorder="1" applyAlignment="1" applyProtection="1">
      <alignment horizontal="center" vertical="center"/>
      <protection locked="0"/>
    </xf>
    <xf numFmtId="0" fontId="16" fillId="0" borderId="27" xfId="0" applyFont="1" applyBorder="1" applyAlignment="1">
      <alignment horizontal="center" vertical="center"/>
    </xf>
    <xf numFmtId="0" fontId="16" fillId="0" borderId="29" xfId="0" applyFont="1" applyBorder="1" applyAlignment="1">
      <alignment horizontal="center" vertical="center"/>
    </xf>
    <xf numFmtId="166" fontId="27" fillId="0" borderId="0" xfId="0" applyNumberFormat="1" applyFont="1" applyAlignment="1">
      <alignment horizontal="center" vertical="center"/>
    </xf>
    <xf numFmtId="0" fontId="27" fillId="0" borderId="0" xfId="0" applyFont="1" applyAlignment="1">
      <alignment horizontal="center" vertical="center"/>
    </xf>
    <xf numFmtId="0" fontId="16" fillId="0" borderId="17" xfId="0" applyFont="1" applyBorder="1" applyAlignment="1">
      <alignment horizontal="center"/>
    </xf>
    <xf numFmtId="0" fontId="23" fillId="0" borderId="49" xfId="0" applyFont="1" applyBorder="1" applyAlignment="1">
      <alignment horizontal="center" vertical="center"/>
    </xf>
    <xf numFmtId="0" fontId="23" fillId="0" borderId="50" xfId="0" applyFont="1" applyBorder="1" applyAlignment="1">
      <alignment horizontal="center" vertical="center"/>
    </xf>
    <xf numFmtId="0" fontId="23" fillId="0" borderId="51" xfId="0" applyFont="1" applyBorder="1" applyAlignment="1">
      <alignment horizontal="center" vertical="center"/>
    </xf>
    <xf numFmtId="166" fontId="45" fillId="21" borderId="44" xfId="0" applyNumberFormat="1" applyFont="1" applyFill="1" applyBorder="1" applyAlignment="1">
      <alignment horizontal="center" vertical="center"/>
    </xf>
    <xf numFmtId="166" fontId="45" fillId="21" borderId="45" xfId="0" applyNumberFormat="1" applyFont="1" applyFill="1" applyBorder="1" applyAlignment="1">
      <alignment horizontal="center" vertical="center"/>
    </xf>
    <xf numFmtId="166" fontId="45" fillId="21" borderId="71" xfId="0" applyNumberFormat="1" applyFont="1" applyFill="1" applyBorder="1" applyAlignment="1">
      <alignment horizontal="center" vertical="center"/>
    </xf>
    <xf numFmtId="0" fontId="16" fillId="0" borderId="1" xfId="0" applyFont="1" applyBorder="1" applyAlignment="1">
      <alignment horizontal="center" vertical="center"/>
    </xf>
    <xf numFmtId="165" fontId="16" fillId="21" borderId="27" xfId="0" applyNumberFormat="1" applyFont="1" applyFill="1" applyBorder="1" applyAlignment="1">
      <alignment horizontal="center" vertical="center"/>
    </xf>
    <xf numFmtId="165" fontId="16" fillId="21" borderId="29" xfId="0" applyNumberFormat="1" applyFont="1" applyFill="1" applyBorder="1" applyAlignment="1">
      <alignment horizontal="center" vertical="center"/>
    </xf>
    <xf numFmtId="0" fontId="16" fillId="21" borderId="1" xfId="0" applyFont="1" applyFill="1" applyBorder="1" applyAlignment="1">
      <alignment horizontal="left" vertical="center"/>
    </xf>
    <xf numFmtId="0" fontId="16" fillId="21" borderId="27" xfId="0" applyFont="1" applyFill="1" applyBorder="1" applyAlignment="1">
      <alignment horizontal="left" vertical="center"/>
    </xf>
    <xf numFmtId="0" fontId="16" fillId="20" borderId="4" xfId="0" applyFont="1" applyFill="1" applyBorder="1" applyAlignment="1" applyProtection="1">
      <alignment horizontal="center" vertical="center"/>
      <protection locked="0"/>
    </xf>
    <xf numFmtId="0" fontId="16" fillId="20" borderId="33" xfId="0" applyFont="1" applyFill="1" applyBorder="1" applyAlignment="1" applyProtection="1">
      <alignment horizontal="center" vertical="center"/>
      <protection locked="0"/>
    </xf>
    <xf numFmtId="0" fontId="16" fillId="20" borderId="6" xfId="0" applyFont="1" applyFill="1" applyBorder="1" applyAlignment="1" applyProtection="1">
      <alignment horizontal="center" vertical="center"/>
      <protection locked="0"/>
    </xf>
    <xf numFmtId="0" fontId="16" fillId="20" borderId="46" xfId="0" applyFont="1" applyFill="1" applyBorder="1" applyAlignment="1" applyProtection="1">
      <alignment horizontal="center" vertical="center"/>
      <protection locked="0"/>
    </xf>
    <xf numFmtId="0" fontId="16" fillId="20" borderId="59" xfId="0" applyFont="1" applyFill="1" applyBorder="1" applyAlignment="1" applyProtection="1">
      <alignment horizontal="center" vertical="center"/>
      <protection locked="0"/>
    </xf>
    <xf numFmtId="0" fontId="16" fillId="20" borderId="60" xfId="0" applyFont="1" applyFill="1" applyBorder="1" applyAlignment="1" applyProtection="1">
      <alignment horizontal="center" vertical="center"/>
      <protection locked="0"/>
    </xf>
    <xf numFmtId="0" fontId="16" fillId="20" borderId="47" xfId="0" applyFont="1" applyFill="1" applyBorder="1" applyAlignment="1" applyProtection="1">
      <alignment horizontal="center" vertical="center"/>
      <protection locked="0"/>
    </xf>
    <xf numFmtId="0" fontId="16" fillId="21" borderId="46" xfId="0" applyFont="1" applyFill="1" applyBorder="1" applyAlignment="1">
      <alignment horizontal="left" vertical="center"/>
    </xf>
    <xf numFmtId="0" fontId="16" fillId="21" borderId="30" xfId="0" applyFont="1" applyFill="1" applyBorder="1" applyAlignment="1">
      <alignment horizontal="left" vertical="center"/>
    </xf>
    <xf numFmtId="0" fontId="16" fillId="21" borderId="59" xfId="0" applyFont="1" applyFill="1" applyBorder="1" applyAlignment="1">
      <alignment horizontal="left" vertical="center"/>
    </xf>
    <xf numFmtId="0" fontId="16" fillId="20" borderId="3" xfId="0" applyFont="1" applyFill="1" applyBorder="1" applyAlignment="1" applyProtection="1">
      <alignment horizontal="center" vertical="center"/>
      <protection locked="0"/>
    </xf>
    <xf numFmtId="0" fontId="16" fillId="20" borderId="1" xfId="0" applyFont="1" applyFill="1" applyBorder="1" applyAlignment="1" applyProtection="1">
      <alignment horizontal="center" vertical="center"/>
      <protection locked="0"/>
    </xf>
    <xf numFmtId="0" fontId="16" fillId="20" borderId="5" xfId="0" applyFont="1" applyFill="1" applyBorder="1" applyAlignment="1" applyProtection="1">
      <alignment horizontal="center" vertical="center"/>
      <protection locked="0"/>
    </xf>
    <xf numFmtId="0" fontId="16" fillId="21" borderId="53" xfId="0" applyFont="1" applyFill="1" applyBorder="1" applyAlignment="1">
      <alignment horizontal="left" vertical="center"/>
    </xf>
    <xf numFmtId="0" fontId="16" fillId="21" borderId="48" xfId="0" applyFont="1" applyFill="1" applyBorder="1" applyAlignment="1">
      <alignment horizontal="left" vertical="center"/>
    </xf>
    <xf numFmtId="0" fontId="16" fillId="20" borderId="52" xfId="0" applyFont="1" applyFill="1" applyBorder="1" applyAlignment="1" applyProtection="1">
      <alignment horizontal="center" vertical="center"/>
      <protection locked="0"/>
    </xf>
    <xf numFmtId="0" fontId="16" fillId="20" borderId="53" xfId="0" applyFont="1" applyFill="1" applyBorder="1" applyAlignment="1" applyProtection="1">
      <alignment horizontal="center" vertical="center"/>
      <protection locked="0"/>
    </xf>
    <xf numFmtId="0" fontId="16" fillId="20" borderId="54" xfId="0" applyFont="1" applyFill="1" applyBorder="1" applyAlignment="1" applyProtection="1">
      <alignment horizontal="center" vertical="center"/>
      <protection locked="0"/>
    </xf>
    <xf numFmtId="0" fontId="16" fillId="21" borderId="55" xfId="0" applyFont="1" applyFill="1" applyBorder="1" applyAlignment="1">
      <alignment horizontal="center" vertical="center"/>
    </xf>
    <xf numFmtId="0" fontId="16" fillId="21" borderId="56" xfId="0" applyFont="1" applyFill="1" applyBorder="1" applyAlignment="1">
      <alignment horizontal="center" vertical="center"/>
    </xf>
    <xf numFmtId="0" fontId="16" fillId="21" borderId="57" xfId="0" applyFont="1" applyFill="1" applyBorder="1" applyAlignment="1">
      <alignment horizontal="center" vertical="center"/>
    </xf>
    <xf numFmtId="0" fontId="22" fillId="0" borderId="55" xfId="0" applyFont="1" applyBorder="1" applyAlignment="1">
      <alignment horizontal="center" vertical="center"/>
    </xf>
    <xf numFmtId="0" fontId="22" fillId="0" borderId="56" xfId="0" applyFont="1" applyBorder="1" applyAlignment="1">
      <alignment horizontal="center" vertical="center"/>
    </xf>
    <xf numFmtId="0" fontId="22" fillId="0" borderId="58" xfId="0" applyFont="1" applyBorder="1" applyAlignment="1">
      <alignment horizontal="center" vertical="center"/>
    </xf>
    <xf numFmtId="0" fontId="16" fillId="10" borderId="49" xfId="0" applyFont="1" applyFill="1" applyBorder="1" applyAlignment="1">
      <alignment horizontal="center" vertical="center"/>
    </xf>
    <xf numFmtId="0" fontId="16" fillId="10" borderId="50" xfId="0" applyFont="1" applyFill="1" applyBorder="1" applyAlignment="1">
      <alignment horizontal="center" vertical="center"/>
    </xf>
    <xf numFmtId="0" fontId="16" fillId="10" borderId="51" xfId="0" applyFont="1" applyFill="1" applyBorder="1" applyAlignment="1">
      <alignment horizontal="center" vertical="center"/>
    </xf>
    <xf numFmtId="0" fontId="16" fillId="20" borderId="27" xfId="0" applyFont="1" applyFill="1" applyBorder="1" applyAlignment="1" applyProtection="1">
      <alignment horizontal="left" vertical="center"/>
      <protection locked="0"/>
    </xf>
    <xf numFmtId="0" fontId="16" fillId="20" borderId="28" xfId="0" applyFont="1" applyFill="1" applyBorder="1" applyAlignment="1" applyProtection="1">
      <alignment horizontal="left" vertical="center"/>
      <protection locked="0"/>
    </xf>
    <xf numFmtId="0" fontId="16" fillId="20" borderId="29" xfId="0" applyFont="1" applyFill="1" applyBorder="1" applyAlignment="1" applyProtection="1">
      <alignment horizontal="left" vertical="center"/>
      <protection locked="0"/>
    </xf>
    <xf numFmtId="0" fontId="21" fillId="2" borderId="1" xfId="0" applyFont="1" applyFill="1" applyBorder="1" applyAlignment="1" applyProtection="1">
      <alignment horizontal="center" vertical="center"/>
      <protection locked="0"/>
    </xf>
    <xf numFmtId="0" fontId="21" fillId="2" borderId="27" xfId="0" applyFont="1" applyFill="1" applyBorder="1" applyAlignment="1" applyProtection="1">
      <alignment horizontal="center" vertical="center"/>
      <protection locked="0"/>
    </xf>
    <xf numFmtId="0" fontId="16" fillId="20" borderId="27" xfId="0" applyFont="1" applyFill="1" applyBorder="1" applyAlignment="1" applyProtection="1">
      <alignment vertical="center"/>
      <protection locked="0"/>
    </xf>
    <xf numFmtId="0" fontId="16" fillId="20" borderId="28" xfId="0" applyFont="1" applyFill="1" applyBorder="1" applyAlignment="1" applyProtection="1">
      <alignment vertical="center"/>
      <protection locked="0"/>
    </xf>
    <xf numFmtId="0" fontId="16" fillId="20" borderId="29" xfId="0" applyFont="1" applyFill="1" applyBorder="1" applyAlignment="1" applyProtection="1">
      <alignment vertical="center"/>
      <protection locked="0"/>
    </xf>
    <xf numFmtId="164" fontId="16" fillId="20" borderId="27" xfId="0" applyNumberFormat="1" applyFont="1" applyFill="1" applyBorder="1" applyAlignment="1" applyProtection="1">
      <alignment horizontal="center" vertical="center"/>
      <protection locked="0"/>
    </xf>
    <xf numFmtId="164" fontId="16" fillId="20" borderId="28" xfId="0" applyNumberFormat="1" applyFont="1" applyFill="1" applyBorder="1" applyAlignment="1" applyProtection="1">
      <alignment horizontal="center" vertical="center"/>
      <protection locked="0"/>
    </xf>
    <xf numFmtId="164" fontId="16" fillId="20" borderId="29" xfId="0" applyNumberFormat="1" applyFont="1" applyFill="1" applyBorder="1" applyAlignment="1" applyProtection="1">
      <alignment horizontal="center" vertical="center"/>
      <protection locked="0"/>
    </xf>
    <xf numFmtId="0" fontId="16" fillId="5" borderId="4" xfId="0" applyFont="1" applyFill="1" applyBorder="1" applyAlignment="1">
      <alignment horizontal="left" vertical="center"/>
    </xf>
    <xf numFmtId="0" fontId="16" fillId="5" borderId="33" xfId="0" applyFont="1" applyFill="1" applyBorder="1" applyAlignment="1">
      <alignment horizontal="left" vertical="center"/>
    </xf>
    <xf numFmtId="167" fontId="16" fillId="20" borderId="33" xfId="0" applyNumberFormat="1" applyFont="1" applyFill="1" applyBorder="1" applyAlignment="1" applyProtection="1">
      <alignment horizontal="center" vertical="center"/>
      <protection locked="0"/>
    </xf>
    <xf numFmtId="0" fontId="16" fillId="10" borderId="2" xfId="0" applyFont="1" applyFill="1" applyBorder="1" applyAlignment="1">
      <alignment horizontal="center" vertical="center"/>
    </xf>
    <xf numFmtId="0" fontId="16" fillId="10" borderId="7" xfId="0" applyFont="1" applyFill="1" applyBorder="1" applyAlignment="1">
      <alignment horizontal="center" vertical="center"/>
    </xf>
    <xf numFmtId="0" fontId="16" fillId="5" borderId="52" xfId="0" applyFont="1" applyFill="1" applyBorder="1" applyAlignment="1">
      <alignment horizontal="left" vertical="center"/>
    </xf>
    <xf numFmtId="0" fontId="16" fillId="5" borderId="53" xfId="0" applyFont="1" applyFill="1" applyBorder="1" applyAlignment="1">
      <alignment horizontal="left" vertical="center"/>
    </xf>
    <xf numFmtId="167" fontId="16" fillId="20" borderId="53" xfId="0" applyNumberFormat="1" applyFont="1" applyFill="1" applyBorder="1" applyAlignment="1" applyProtection="1">
      <alignment horizontal="center" vertical="center"/>
      <protection locked="0"/>
    </xf>
    <xf numFmtId="0" fontId="16" fillId="5" borderId="3" xfId="0" applyFont="1" applyFill="1" applyBorder="1" applyAlignment="1">
      <alignment horizontal="left" vertical="center"/>
    </xf>
    <xf numFmtId="0" fontId="16" fillId="5" borderId="1" xfId="0" applyFont="1" applyFill="1" applyBorder="1" applyAlignment="1">
      <alignment horizontal="left" vertical="center"/>
    </xf>
    <xf numFmtId="167" fontId="16" fillId="20" borderId="1" xfId="0" applyNumberFormat="1" applyFont="1" applyFill="1" applyBorder="1" applyAlignment="1" applyProtection="1">
      <alignment horizontal="center" vertical="center"/>
      <protection locked="0"/>
    </xf>
    <xf numFmtId="0" fontId="16" fillId="20" borderId="1" xfId="0" applyFont="1" applyFill="1" applyBorder="1" applyAlignment="1">
      <alignment horizontal="center" vertical="center"/>
    </xf>
    <xf numFmtId="0" fontId="16" fillId="2" borderId="1" xfId="0" applyFont="1" applyFill="1" applyBorder="1" applyAlignment="1">
      <alignment horizontal="center" vertical="center"/>
    </xf>
    <xf numFmtId="0" fontId="16" fillId="5" borderId="1" xfId="0" applyFont="1" applyFill="1" applyBorder="1" applyAlignment="1">
      <alignment horizontal="center" vertical="center"/>
    </xf>
    <xf numFmtId="0" fontId="21" fillId="0" borderId="34" xfId="0" applyFont="1" applyBorder="1" applyAlignment="1">
      <alignment horizontal="center" vertical="center"/>
    </xf>
    <xf numFmtId="0" fontId="21" fillId="0" borderId="2" xfId="0" applyFont="1" applyBorder="1" applyAlignment="1">
      <alignment horizontal="center" vertical="center"/>
    </xf>
    <xf numFmtId="0" fontId="16" fillId="2" borderId="2" xfId="0" applyFont="1" applyFill="1" applyBorder="1" applyAlignment="1" applyProtection="1">
      <alignment horizontal="center" vertical="center"/>
      <protection locked="0"/>
    </xf>
    <xf numFmtId="0" fontId="16" fillId="2" borderId="7" xfId="0" applyFont="1" applyFill="1" applyBorder="1" applyAlignment="1" applyProtection="1">
      <alignment horizontal="center" vertical="center"/>
      <protection locked="0"/>
    </xf>
    <xf numFmtId="0" fontId="16" fillId="0" borderId="34" xfId="0" applyFont="1" applyBorder="1" applyAlignment="1">
      <alignment horizontal="center" vertical="center"/>
    </xf>
    <xf numFmtId="0" fontId="16" fillId="0" borderId="2" xfId="0" applyFont="1" applyBorder="1" applyAlignment="1">
      <alignment horizontal="center" vertical="center"/>
    </xf>
    <xf numFmtId="0" fontId="15" fillId="0" borderId="0" xfId="0" applyFont="1" applyAlignment="1">
      <alignment horizontal="center" vertical="center"/>
    </xf>
    <xf numFmtId="165" fontId="16" fillId="5" borderId="3" xfId="0" applyNumberFormat="1" applyFont="1" applyFill="1" applyBorder="1" applyAlignment="1">
      <alignment horizontal="right" vertical="center"/>
    </xf>
    <xf numFmtId="165" fontId="16" fillId="5" borderId="5" xfId="0" applyNumberFormat="1" applyFont="1" applyFill="1" applyBorder="1" applyAlignment="1">
      <alignment horizontal="right" vertical="center"/>
    </xf>
    <xf numFmtId="165" fontId="16" fillId="5" borderId="27" xfId="0" applyNumberFormat="1" applyFont="1" applyFill="1" applyBorder="1" applyAlignment="1">
      <alignment horizontal="right" vertical="center"/>
    </xf>
    <xf numFmtId="14" fontId="16" fillId="20" borderId="27" xfId="0" applyNumberFormat="1" applyFont="1" applyFill="1" applyBorder="1" applyAlignment="1" applyProtection="1">
      <alignment horizontal="center" vertical="center"/>
      <protection locked="0"/>
    </xf>
    <xf numFmtId="14" fontId="16" fillId="20" borderId="28" xfId="0" applyNumberFormat="1" applyFont="1" applyFill="1" applyBorder="1" applyAlignment="1" applyProtection="1">
      <alignment horizontal="center" vertical="center"/>
      <protection locked="0"/>
    </xf>
    <xf numFmtId="14" fontId="16" fillId="20" borderId="29" xfId="0" applyNumberFormat="1" applyFont="1" applyFill="1" applyBorder="1" applyAlignment="1" applyProtection="1">
      <alignment horizontal="center" vertical="center"/>
      <protection locked="0"/>
    </xf>
    <xf numFmtId="0" fontId="16" fillId="0" borderId="32" xfId="0" applyFont="1" applyBorder="1" applyAlignment="1">
      <alignment horizontal="center" vertical="center"/>
    </xf>
    <xf numFmtId="0" fontId="16" fillId="0" borderId="11" xfId="0" applyFont="1" applyBorder="1" applyAlignment="1">
      <alignment horizontal="center" vertical="center"/>
    </xf>
    <xf numFmtId="0" fontId="16" fillId="0" borderId="10" xfId="0" applyFont="1" applyBorder="1" applyAlignment="1">
      <alignment horizontal="center" vertical="center"/>
    </xf>
    <xf numFmtId="0" fontId="16" fillId="20" borderId="27" xfId="0" applyFont="1" applyFill="1" applyBorder="1" applyAlignment="1" applyProtection="1">
      <alignment horizontal="center" vertical="center"/>
      <protection locked="0"/>
    </xf>
    <xf numFmtId="0" fontId="16" fillId="20" borderId="28" xfId="0" applyFont="1" applyFill="1" applyBorder="1" applyAlignment="1" applyProtection="1">
      <alignment horizontal="center" vertical="center"/>
      <protection locked="0"/>
    </xf>
    <xf numFmtId="0" fontId="16" fillId="20" borderId="29" xfId="0" applyFont="1" applyFill="1" applyBorder="1" applyAlignment="1" applyProtection="1">
      <alignment horizontal="center" vertical="center"/>
      <protection locked="0"/>
    </xf>
    <xf numFmtId="0" fontId="16" fillId="10" borderId="1" xfId="0" applyFont="1" applyFill="1" applyBorder="1" applyAlignment="1">
      <alignment horizontal="center" vertical="center" textRotation="90" wrapText="1"/>
    </xf>
    <xf numFmtId="0" fontId="16" fillId="10" borderId="46" xfId="0" applyFont="1" applyFill="1" applyBorder="1" applyAlignment="1">
      <alignment horizontal="center" vertical="center"/>
    </xf>
    <xf numFmtId="0" fontId="16" fillId="10" borderId="30" xfId="0" applyFont="1" applyFill="1" applyBorder="1" applyAlignment="1">
      <alignment horizontal="center" vertical="center"/>
    </xf>
    <xf numFmtId="0" fontId="16" fillId="10" borderId="47" xfId="0" applyFont="1" applyFill="1" applyBorder="1" applyAlignment="1">
      <alignment horizontal="center" vertical="center"/>
    </xf>
    <xf numFmtId="0" fontId="16" fillId="10" borderId="48" xfId="0" applyFont="1" applyFill="1" applyBorder="1" applyAlignment="1">
      <alignment horizontal="center" vertical="center"/>
    </xf>
    <xf numFmtId="0" fontId="16" fillId="10" borderId="17" xfId="0" applyFont="1" applyFill="1" applyBorder="1" applyAlignment="1">
      <alignment horizontal="center" vertical="center"/>
    </xf>
    <xf numFmtId="0" fontId="16" fillId="10" borderId="18" xfId="0" applyFont="1" applyFill="1" applyBorder="1" applyAlignment="1">
      <alignment horizontal="center" vertical="center"/>
    </xf>
    <xf numFmtId="0" fontId="16" fillId="10" borderId="1" xfId="0" applyFont="1" applyFill="1" applyBorder="1" applyAlignment="1">
      <alignment horizontal="center" vertical="center" wrapText="1"/>
    </xf>
    <xf numFmtId="0" fontId="16" fillId="10" borderId="27" xfId="0" applyFont="1" applyFill="1" applyBorder="1" applyAlignment="1">
      <alignment horizontal="center" vertical="center" wrapText="1"/>
    </xf>
    <xf numFmtId="0" fontId="16" fillId="10" borderId="46" xfId="0" applyFont="1" applyFill="1" applyBorder="1" applyAlignment="1">
      <alignment horizontal="center" vertical="center" wrapText="1"/>
    </xf>
    <xf numFmtId="0" fontId="16" fillId="10" borderId="30" xfId="0" applyFont="1" applyFill="1" applyBorder="1" applyAlignment="1">
      <alignment horizontal="center" vertical="center" wrapText="1"/>
    </xf>
    <xf numFmtId="0" fontId="16" fillId="10" borderId="47" xfId="0" applyFont="1" applyFill="1" applyBorder="1" applyAlignment="1">
      <alignment horizontal="center" vertical="center" wrapText="1"/>
    </xf>
    <xf numFmtId="0" fontId="16" fillId="10" borderId="48" xfId="0" applyFont="1" applyFill="1" applyBorder="1" applyAlignment="1">
      <alignment horizontal="center" vertical="center" wrapText="1"/>
    </xf>
    <xf numFmtId="0" fontId="16" fillId="10" borderId="17" xfId="0" applyFont="1" applyFill="1" applyBorder="1" applyAlignment="1">
      <alignment horizontal="center" vertical="center" wrapText="1"/>
    </xf>
    <xf numFmtId="0" fontId="16" fillId="10" borderId="18" xfId="0" applyFont="1" applyFill="1" applyBorder="1" applyAlignment="1">
      <alignment horizontal="center" vertical="center" wrapText="1"/>
    </xf>
    <xf numFmtId="165" fontId="16" fillId="20" borderId="27" xfId="0" applyNumberFormat="1" applyFont="1" applyFill="1" applyBorder="1" applyAlignment="1" applyProtection="1">
      <alignment horizontal="left" vertical="center"/>
      <protection locked="0"/>
    </xf>
    <xf numFmtId="165" fontId="16" fillId="20" borderId="28" xfId="0" applyNumberFormat="1" applyFont="1" applyFill="1" applyBorder="1" applyAlignment="1" applyProtection="1">
      <alignment horizontal="left" vertical="center"/>
      <protection locked="0"/>
    </xf>
    <xf numFmtId="165" fontId="16" fillId="20" borderId="29" xfId="0" applyNumberFormat="1" applyFont="1" applyFill="1" applyBorder="1" applyAlignment="1" applyProtection="1">
      <alignment horizontal="left" vertical="center"/>
      <protection locked="0"/>
    </xf>
    <xf numFmtId="165" fontId="16" fillId="5" borderId="35" xfId="0" applyNumberFormat="1" applyFont="1" applyFill="1" applyBorder="1" applyAlignment="1">
      <alignment horizontal="right" vertical="center"/>
    </xf>
    <xf numFmtId="165" fontId="16" fillId="5" borderId="28" xfId="0" applyNumberFormat="1" applyFont="1" applyFill="1" applyBorder="1" applyAlignment="1">
      <alignment horizontal="right" vertical="center"/>
    </xf>
    <xf numFmtId="165" fontId="16" fillId="5" borderId="4" xfId="0" applyNumberFormat="1" applyFont="1" applyFill="1" applyBorder="1" applyAlignment="1">
      <alignment horizontal="right" vertical="center"/>
    </xf>
    <xf numFmtId="165" fontId="16" fillId="5" borderId="6" xfId="0" applyNumberFormat="1" applyFont="1" applyFill="1" applyBorder="1" applyAlignment="1">
      <alignment horizontal="right" vertical="center"/>
    </xf>
    <xf numFmtId="165" fontId="16" fillId="5" borderId="42" xfId="0" applyNumberFormat="1" applyFont="1" applyFill="1" applyBorder="1" applyAlignment="1">
      <alignment horizontal="right" vertical="center"/>
    </xf>
    <xf numFmtId="165" fontId="16" fillId="5" borderId="43" xfId="0" applyNumberFormat="1" applyFont="1" applyFill="1" applyBorder="1" applyAlignment="1">
      <alignment horizontal="right" vertical="center"/>
    </xf>
    <xf numFmtId="165" fontId="16" fillId="5" borderId="44" xfId="0" applyNumberFormat="1" applyFont="1" applyFill="1" applyBorder="1" applyAlignment="1">
      <alignment horizontal="right" vertical="center"/>
    </xf>
    <xf numFmtId="165" fontId="16" fillId="5" borderId="45" xfId="0" applyNumberFormat="1" applyFont="1" applyFill="1" applyBorder="1" applyAlignment="1">
      <alignment horizontal="right" vertical="center"/>
    </xf>
    <xf numFmtId="0" fontId="16" fillId="10" borderId="34" xfId="0" applyFont="1" applyFill="1" applyBorder="1" applyAlignment="1">
      <alignment horizontal="center" vertical="center"/>
    </xf>
    <xf numFmtId="165" fontId="16" fillId="5" borderId="2" xfId="0" applyNumberFormat="1" applyFont="1" applyFill="1" applyBorder="1" applyAlignment="1">
      <alignment horizontal="center"/>
    </xf>
    <xf numFmtId="0" fontId="16" fillId="5" borderId="7" xfId="0" applyFont="1" applyFill="1" applyBorder="1" applyAlignment="1">
      <alignment horizontal="center"/>
    </xf>
    <xf numFmtId="0" fontId="16" fillId="0" borderId="37" xfId="0" applyFont="1" applyBorder="1" applyAlignment="1">
      <alignment horizontal="center" vertical="center"/>
    </xf>
    <xf numFmtId="0" fontId="16" fillId="0" borderId="39" xfId="0" applyFont="1" applyBorder="1" applyAlignment="1">
      <alignment horizontal="center" vertical="center"/>
    </xf>
    <xf numFmtId="165" fontId="21" fillId="2" borderId="3" xfId="0" applyNumberFormat="1" applyFont="1" applyFill="1" applyBorder="1" applyAlignment="1" applyProtection="1">
      <alignment horizontal="center" vertical="center"/>
      <protection locked="0"/>
    </xf>
    <xf numFmtId="165" fontId="21" fillId="2" borderId="5" xfId="0" applyNumberFormat="1" applyFont="1" applyFill="1" applyBorder="1" applyAlignment="1" applyProtection="1">
      <alignment horizontal="center" vertical="center"/>
      <protection locked="0"/>
    </xf>
    <xf numFmtId="0" fontId="16" fillId="0" borderId="1" xfId="0" applyFont="1" applyBorder="1" applyAlignment="1">
      <alignment horizontal="center" textRotation="90"/>
    </xf>
    <xf numFmtId="165" fontId="16" fillId="5" borderId="3" xfId="0" applyNumberFormat="1" applyFont="1" applyFill="1" applyBorder="1" applyAlignment="1">
      <alignment horizontal="right"/>
    </xf>
    <xf numFmtId="165" fontId="16" fillId="5" borderId="27" xfId="0" applyNumberFormat="1" applyFont="1" applyFill="1" applyBorder="1" applyAlignment="1">
      <alignment horizontal="right"/>
    </xf>
    <xf numFmtId="165" fontId="16" fillId="5" borderId="29" xfId="0" applyNumberFormat="1" applyFont="1" applyFill="1" applyBorder="1" applyAlignment="1">
      <alignment horizontal="center"/>
    </xf>
    <xf numFmtId="0" fontId="16" fillId="5" borderId="27" xfId="0" applyFont="1" applyFill="1" applyBorder="1" applyAlignment="1">
      <alignment horizontal="center"/>
    </xf>
    <xf numFmtId="0" fontId="16" fillId="0" borderId="40" xfId="0" applyFont="1" applyBorder="1" applyAlignment="1">
      <alignment horizontal="center" wrapText="1"/>
    </xf>
    <xf numFmtId="0" fontId="16" fillId="0" borderId="10" xfId="0" applyFont="1" applyBorder="1" applyAlignment="1">
      <alignment horizontal="center" wrapText="1"/>
    </xf>
    <xf numFmtId="0" fontId="16" fillId="0" borderId="29" xfId="0" applyFont="1" applyBorder="1" applyAlignment="1">
      <alignment horizontal="center" wrapText="1"/>
    </xf>
    <xf numFmtId="0" fontId="16" fillId="0" borderId="27" xfId="0" applyFont="1" applyBorder="1" applyAlignment="1">
      <alignment horizontal="center" wrapText="1"/>
    </xf>
    <xf numFmtId="0" fontId="16" fillId="0" borderId="32" xfId="0" applyFont="1" applyBorder="1" applyAlignment="1">
      <alignment horizontal="center" textRotation="90"/>
    </xf>
    <xf numFmtId="0" fontId="16" fillId="0" borderId="3" xfId="0" applyFont="1" applyBorder="1" applyAlignment="1">
      <alignment horizontal="center" textRotation="90"/>
    </xf>
    <xf numFmtId="0" fontId="21" fillId="0" borderId="11" xfId="0" applyFont="1" applyBorder="1" applyAlignment="1">
      <alignment horizontal="center" textRotation="90"/>
    </xf>
    <xf numFmtId="0" fontId="21" fillId="0" borderId="5" xfId="0" applyFont="1" applyBorder="1" applyAlignment="1">
      <alignment horizontal="center" textRotation="90"/>
    </xf>
    <xf numFmtId="165" fontId="21" fillId="2" borderId="4" xfId="0" applyNumberFormat="1" applyFont="1" applyFill="1" applyBorder="1" applyAlignment="1" applyProtection="1">
      <alignment horizontal="center" vertical="center"/>
      <protection locked="0"/>
    </xf>
    <xf numFmtId="165" fontId="21" fillId="2" borderId="6" xfId="0" applyNumberFormat="1" applyFont="1" applyFill="1" applyBorder="1" applyAlignment="1" applyProtection="1">
      <alignment horizontal="center" vertical="center"/>
      <protection locked="0"/>
    </xf>
    <xf numFmtId="0" fontId="22" fillId="0" borderId="32"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5" xfId="0" applyFont="1" applyBorder="1" applyAlignment="1">
      <alignment horizontal="center" vertical="center" wrapText="1"/>
    </xf>
    <xf numFmtId="165" fontId="16" fillId="5" borderId="41" xfId="0" applyNumberFormat="1" applyFont="1" applyFill="1" applyBorder="1" applyAlignment="1">
      <alignment horizontal="center"/>
    </xf>
    <xf numFmtId="0" fontId="16" fillId="5" borderId="31" xfId="0" applyFont="1" applyFill="1" applyBorder="1" applyAlignment="1">
      <alignment horizontal="center"/>
    </xf>
    <xf numFmtId="0" fontId="16" fillId="20" borderId="27" xfId="0" applyFont="1" applyFill="1" applyBorder="1" applyAlignment="1">
      <alignment horizontal="center" vertical="center"/>
    </xf>
    <xf numFmtId="0" fontId="16" fillId="20" borderId="28" xfId="0" applyFont="1" applyFill="1" applyBorder="1" applyAlignment="1">
      <alignment horizontal="center" vertical="center"/>
    </xf>
    <xf numFmtId="0" fontId="16" fillId="20" borderId="29" xfId="0" applyFont="1" applyFill="1" applyBorder="1" applyAlignment="1">
      <alignment horizontal="center" vertical="center"/>
    </xf>
    <xf numFmtId="165" fontId="16" fillId="5" borderId="37" xfId="0" applyNumberFormat="1" applyFont="1" applyFill="1" applyBorder="1" applyAlignment="1">
      <alignment horizontal="center"/>
    </xf>
    <xf numFmtId="0" fontId="16" fillId="5" borderId="38" xfId="0" applyFont="1" applyFill="1" applyBorder="1" applyAlignment="1">
      <alignment horizontal="center"/>
    </xf>
    <xf numFmtId="166" fontId="18" fillId="0" borderId="0" xfId="0" applyNumberFormat="1" applyFont="1" applyAlignment="1">
      <alignment horizontal="center" vertical="center"/>
    </xf>
    <xf numFmtId="0" fontId="18" fillId="0" borderId="0" xfId="0" applyFont="1" applyAlignment="1">
      <alignment horizontal="center" vertical="center"/>
    </xf>
    <xf numFmtId="166" fontId="18" fillId="13" borderId="1" xfId="0" applyNumberFormat="1" applyFont="1" applyFill="1" applyBorder="1" applyAlignment="1">
      <alignment horizontal="center" vertical="center"/>
    </xf>
    <xf numFmtId="166" fontId="18" fillId="13" borderId="27" xfId="0" applyNumberFormat="1" applyFont="1" applyFill="1" applyBorder="1" applyAlignment="1">
      <alignment horizontal="center"/>
    </xf>
    <xf numFmtId="166" fontId="18" fillId="13" borderId="29" xfId="0" applyNumberFormat="1" applyFont="1" applyFill="1" applyBorder="1" applyAlignment="1">
      <alignment horizontal="center"/>
    </xf>
    <xf numFmtId="0" fontId="23" fillId="0" borderId="1" xfId="0" applyFont="1" applyBorder="1" applyAlignment="1">
      <alignment horizontal="left" vertical="center"/>
    </xf>
    <xf numFmtId="0" fontId="23" fillId="0" borderId="1" xfId="0" applyFont="1" applyBorder="1" applyAlignment="1">
      <alignment horizontal="center" vertical="center"/>
    </xf>
    <xf numFmtId="0" fontId="16" fillId="0" borderId="33" xfId="0" applyFont="1" applyBorder="1" applyAlignment="1">
      <alignment horizontal="center"/>
    </xf>
    <xf numFmtId="0" fontId="16" fillId="0" borderId="33" xfId="0" applyFont="1" applyBorder="1" applyAlignment="1">
      <alignment horizontal="center" vertical="center"/>
    </xf>
    <xf numFmtId="166" fontId="23" fillId="10" borderId="1" xfId="0" applyNumberFormat="1" applyFont="1" applyFill="1" applyBorder="1" applyAlignment="1">
      <alignment horizontal="center" vertical="center"/>
    </xf>
    <xf numFmtId="166" fontId="23" fillId="10" borderId="5" xfId="0" applyNumberFormat="1" applyFont="1" applyFill="1" applyBorder="1" applyAlignment="1">
      <alignment horizontal="center" vertical="center"/>
    </xf>
    <xf numFmtId="0" fontId="18" fillId="0" borderId="1" xfId="0" applyFont="1" applyBorder="1" applyAlignment="1">
      <alignment horizontal="center" vertical="center"/>
    </xf>
    <xf numFmtId="0" fontId="21" fillId="10" borderId="32" xfId="0" applyFont="1" applyFill="1" applyBorder="1" applyAlignment="1">
      <alignment horizontal="center" vertical="center"/>
    </xf>
    <xf numFmtId="0" fontId="21" fillId="10" borderId="9" xfId="0" applyFont="1" applyFill="1" applyBorder="1" applyAlignment="1">
      <alignment horizontal="center" vertical="center"/>
    </xf>
    <xf numFmtId="0" fontId="21" fillId="10" borderId="3" xfId="0" applyFont="1" applyFill="1" applyBorder="1" applyAlignment="1">
      <alignment horizontal="center" vertical="center"/>
    </xf>
    <xf numFmtId="0" fontId="21" fillId="10" borderId="1" xfId="0" applyFont="1" applyFill="1" applyBorder="1" applyAlignment="1">
      <alignment horizontal="center" vertical="center"/>
    </xf>
    <xf numFmtId="0" fontId="21" fillId="10" borderId="4" xfId="0" applyFont="1" applyFill="1" applyBorder="1" applyAlignment="1">
      <alignment horizontal="center" vertical="center"/>
    </xf>
    <xf numFmtId="0" fontId="21" fillId="10" borderId="33" xfId="0" applyFont="1" applyFill="1" applyBorder="1" applyAlignment="1">
      <alignment horizontal="center" vertical="center"/>
    </xf>
    <xf numFmtId="0" fontId="18" fillId="0" borderId="9" xfId="0" applyFont="1" applyBorder="1" applyAlignment="1">
      <alignment horizontal="center" vertical="center"/>
    </xf>
    <xf numFmtId="165" fontId="23" fillId="10" borderId="9" xfId="0" applyNumberFormat="1" applyFont="1" applyFill="1" applyBorder="1" applyAlignment="1">
      <alignment horizontal="center" vertical="center"/>
    </xf>
    <xf numFmtId="165" fontId="23" fillId="10" borderId="11" xfId="0" applyNumberFormat="1" applyFont="1" applyFill="1" applyBorder="1" applyAlignment="1">
      <alignment horizontal="center" vertical="center"/>
    </xf>
    <xf numFmtId="0" fontId="21" fillId="10" borderId="33" xfId="0" applyFont="1" applyFill="1" applyBorder="1" applyAlignment="1">
      <alignment horizontal="center"/>
    </xf>
    <xf numFmtId="0" fontId="21" fillId="10" borderId="6" xfId="0" applyFont="1" applyFill="1" applyBorder="1" applyAlignment="1">
      <alignment horizontal="center"/>
    </xf>
    <xf numFmtId="0" fontId="21" fillId="0" borderId="1" xfId="0" applyFont="1" applyBorder="1" applyAlignment="1">
      <alignment horizontal="center" vertical="center" textRotation="90" wrapText="1"/>
    </xf>
    <xf numFmtId="0" fontId="22" fillId="0" borderId="10" xfId="0" applyFont="1" applyBorder="1" applyAlignment="1">
      <alignment horizontal="center" vertical="center" wrapText="1"/>
    </xf>
    <xf numFmtId="0" fontId="22" fillId="0" borderId="27" xfId="0" applyFont="1" applyBorder="1" applyAlignment="1">
      <alignment horizontal="center" vertical="center" wrapText="1"/>
    </xf>
    <xf numFmtId="0" fontId="0" fillId="0" borderId="27" xfId="0" applyBorder="1" applyAlignment="1" applyProtection="1">
      <alignment horizontal="center"/>
      <protection locked="0"/>
    </xf>
    <xf numFmtId="0" fontId="0" fillId="0" borderId="28" xfId="0" applyBorder="1" applyAlignment="1" applyProtection="1">
      <alignment horizontal="center"/>
      <protection locked="0"/>
    </xf>
    <xf numFmtId="0" fontId="0" fillId="0" borderId="29" xfId="0" applyBorder="1" applyAlignment="1" applyProtection="1">
      <alignment horizontal="center"/>
      <protection locked="0"/>
    </xf>
    <xf numFmtId="0" fontId="23" fillId="0" borderId="27" xfId="0" applyFont="1" applyBorder="1" applyAlignment="1" applyProtection="1">
      <alignment horizontal="center" vertical="center"/>
      <protection locked="0"/>
    </xf>
    <xf numFmtId="0" fontId="23" fillId="0" borderId="28" xfId="0" applyFont="1" applyBorder="1" applyAlignment="1" applyProtection="1">
      <alignment horizontal="center" vertical="center"/>
      <protection locked="0"/>
    </xf>
    <xf numFmtId="0" fontId="23" fillId="0" borderId="29" xfId="0" applyFont="1" applyBorder="1" applyAlignment="1" applyProtection="1">
      <alignment horizontal="center" vertical="center"/>
      <protection locked="0"/>
    </xf>
    <xf numFmtId="0" fontId="16" fillId="10" borderId="32"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6" fillId="10" borderId="4" xfId="0" applyFont="1" applyFill="1" applyBorder="1" applyAlignment="1">
      <alignment horizontal="center" vertical="center" wrapText="1"/>
    </xf>
    <xf numFmtId="0" fontId="16" fillId="10" borderId="33" xfId="0" applyFont="1" applyFill="1" applyBorder="1" applyAlignment="1">
      <alignment horizontal="center" vertical="center" wrapText="1"/>
    </xf>
    <xf numFmtId="165" fontId="16" fillId="5" borderId="9" xfId="0" applyNumberFormat="1" applyFont="1" applyFill="1" applyBorder="1" applyAlignment="1">
      <alignment horizontal="center" vertical="center"/>
    </xf>
    <xf numFmtId="165" fontId="16" fillId="5" borderId="11" xfId="0" applyNumberFormat="1" applyFont="1" applyFill="1" applyBorder="1" applyAlignment="1">
      <alignment horizontal="center" vertical="center"/>
    </xf>
    <xf numFmtId="165" fontId="16" fillId="5" borderId="33" xfId="0" applyNumberFormat="1" applyFont="1" applyFill="1" applyBorder="1" applyAlignment="1">
      <alignment horizontal="center" vertical="center"/>
    </xf>
    <xf numFmtId="165" fontId="16" fillId="5" borderId="6" xfId="0" applyNumberFormat="1" applyFont="1" applyFill="1" applyBorder="1" applyAlignment="1">
      <alignment horizontal="center" vertical="center"/>
    </xf>
    <xf numFmtId="165" fontId="0" fillId="5" borderId="2" xfId="0" applyNumberFormat="1" applyFill="1" applyBorder="1" applyAlignment="1">
      <alignment horizontal="center"/>
    </xf>
    <xf numFmtId="0" fontId="0" fillId="5" borderId="7" xfId="0" applyFill="1" applyBorder="1" applyAlignment="1">
      <alignment horizontal="center"/>
    </xf>
    <xf numFmtId="165" fontId="21" fillId="2" borderId="35" xfId="0" applyNumberFormat="1" applyFont="1" applyFill="1" applyBorder="1" applyAlignment="1" applyProtection="1">
      <alignment horizontal="center" vertical="center"/>
      <protection locked="0"/>
    </xf>
    <xf numFmtId="165" fontId="21" fillId="2" borderId="36" xfId="0" applyNumberFormat="1" applyFont="1" applyFill="1" applyBorder="1" applyAlignment="1" applyProtection="1">
      <alignment horizontal="center" vertical="center"/>
      <protection locked="0"/>
    </xf>
    <xf numFmtId="166" fontId="18" fillId="13" borderId="1" xfId="0" applyNumberFormat="1" applyFont="1" applyFill="1" applyBorder="1" applyAlignment="1">
      <alignment horizontal="center"/>
    </xf>
    <xf numFmtId="166" fontId="16" fillId="0" borderId="1" xfId="0" applyNumberFormat="1" applyFont="1" applyBorder="1" applyAlignment="1" applyProtection="1">
      <alignment horizontal="center"/>
      <protection locked="0"/>
    </xf>
    <xf numFmtId="165" fontId="16" fillId="5" borderId="4" xfId="0" applyNumberFormat="1" applyFont="1" applyFill="1" applyBorder="1" applyAlignment="1">
      <alignment horizontal="right"/>
    </xf>
    <xf numFmtId="165" fontId="16" fillId="5" borderId="31" xfId="0" applyNumberFormat="1" applyFont="1" applyFill="1" applyBorder="1" applyAlignment="1">
      <alignment horizontal="right"/>
    </xf>
    <xf numFmtId="0" fontId="0" fillId="25" borderId="61" xfId="0" applyFill="1" applyBorder="1" applyAlignment="1">
      <alignment horizontal="center" vertical="center" wrapText="1"/>
    </xf>
    <xf numFmtId="0" fontId="0" fillId="25" borderId="62" xfId="0" applyFill="1" applyBorder="1" applyAlignment="1">
      <alignment horizontal="center" vertical="center" wrapText="1"/>
    </xf>
    <xf numFmtId="0" fontId="0" fillId="25" borderId="63" xfId="0" applyFill="1" applyBorder="1" applyAlignment="1">
      <alignment horizontal="center" vertical="center" wrapText="1"/>
    </xf>
    <xf numFmtId="0" fontId="0" fillId="25" borderId="67" xfId="0" applyFill="1" applyBorder="1" applyAlignment="1">
      <alignment horizontal="center" vertical="center" wrapText="1"/>
    </xf>
    <xf numFmtId="0" fontId="0" fillId="25" borderId="0" xfId="0" applyFill="1" applyAlignment="1">
      <alignment horizontal="center" vertical="center" wrapText="1"/>
    </xf>
    <xf numFmtId="0" fontId="0" fillId="25" borderId="68" xfId="0" applyFill="1" applyBorder="1" applyAlignment="1">
      <alignment horizontal="center" vertical="center" wrapText="1"/>
    </xf>
    <xf numFmtId="0" fontId="0" fillId="25" borderId="64" xfId="0" applyFill="1" applyBorder="1" applyAlignment="1">
      <alignment horizontal="center" vertical="center" wrapText="1"/>
    </xf>
    <xf numFmtId="0" fontId="0" fillId="25" borderId="65" xfId="0" applyFill="1" applyBorder="1" applyAlignment="1">
      <alignment horizontal="center" vertical="center" wrapText="1"/>
    </xf>
    <xf numFmtId="0" fontId="0" fillId="25" borderId="66" xfId="0" applyFill="1" applyBorder="1" applyAlignment="1">
      <alignment horizontal="center" vertical="center" wrapText="1"/>
    </xf>
    <xf numFmtId="0" fontId="0" fillId="25" borderId="49" xfId="0" applyFill="1" applyBorder="1" applyAlignment="1">
      <alignment horizontal="center"/>
    </xf>
    <xf numFmtId="0" fontId="0" fillId="25" borderId="40" xfId="0" applyFill="1" applyBorder="1" applyAlignment="1">
      <alignment horizontal="center"/>
    </xf>
    <xf numFmtId="0" fontId="0" fillId="25" borderId="35" xfId="0" applyFill="1" applyBorder="1" applyAlignment="1">
      <alignment horizontal="center"/>
    </xf>
    <xf numFmtId="0" fontId="0" fillId="25" borderId="29" xfId="0" applyFill="1" applyBorder="1" applyAlignment="1">
      <alignment horizontal="center"/>
    </xf>
    <xf numFmtId="0" fontId="0" fillId="25" borderId="44" xfId="0" applyFill="1" applyBorder="1" applyAlignment="1">
      <alignment horizontal="center"/>
    </xf>
    <xf numFmtId="0" fontId="0" fillId="25" borderId="41" xfId="0" applyFill="1" applyBorder="1" applyAlignment="1">
      <alignment horizontal="center"/>
    </xf>
    <xf numFmtId="0" fontId="0" fillId="4" borderId="61" xfId="0" applyFill="1" applyBorder="1" applyAlignment="1">
      <alignment horizontal="center" vertical="center" wrapText="1"/>
    </xf>
    <xf numFmtId="0" fontId="0" fillId="4" borderId="62" xfId="0" applyFill="1" applyBorder="1" applyAlignment="1">
      <alignment horizontal="center" vertical="center" wrapText="1"/>
    </xf>
    <xf numFmtId="0" fontId="0" fillId="4" borderId="63" xfId="0" applyFill="1" applyBorder="1" applyAlignment="1">
      <alignment horizontal="center" vertical="center" wrapText="1"/>
    </xf>
    <xf numFmtId="0" fontId="0" fillId="0" borderId="44" xfId="0" applyBorder="1" applyAlignment="1">
      <alignment horizontal="center"/>
    </xf>
    <xf numFmtId="0" fontId="0" fillId="0" borderId="45" xfId="0" applyBorder="1" applyAlignment="1">
      <alignment horizontal="center"/>
    </xf>
    <xf numFmtId="0" fontId="0" fillId="0" borderId="71" xfId="0" applyBorder="1" applyAlignment="1">
      <alignment horizontal="center"/>
    </xf>
    <xf numFmtId="0" fontId="0" fillId="0" borderId="60" xfId="0" applyBorder="1" applyAlignment="1">
      <alignment horizontal="center"/>
    </xf>
    <xf numFmtId="0" fontId="0" fillId="0" borderId="30" xfId="0" applyBorder="1" applyAlignment="1">
      <alignment horizontal="center"/>
    </xf>
    <xf numFmtId="0" fontId="0" fillId="0" borderId="59" xfId="0" applyBorder="1" applyAlignment="1">
      <alignment horizontal="center"/>
    </xf>
    <xf numFmtId="0" fontId="0" fillId="0" borderId="64" xfId="0" applyBorder="1" applyAlignment="1">
      <alignment horizontal="center"/>
    </xf>
    <xf numFmtId="0" fontId="0" fillId="0" borderId="65" xfId="0" applyBorder="1" applyAlignment="1">
      <alignment horizontal="center"/>
    </xf>
    <xf numFmtId="0" fontId="0" fillId="0" borderId="66" xfId="0" applyBorder="1" applyAlignment="1">
      <alignment horizontal="center"/>
    </xf>
    <xf numFmtId="0" fontId="46" fillId="0" borderId="61" xfId="0" applyFont="1" applyBorder="1" applyAlignment="1">
      <alignment horizontal="center" vertical="center" wrapText="1"/>
    </xf>
    <xf numFmtId="0" fontId="46" fillId="0" borderId="62" xfId="0" applyFont="1" applyBorder="1" applyAlignment="1">
      <alignment horizontal="center" vertical="center" wrapText="1"/>
    </xf>
    <xf numFmtId="0" fontId="46" fillId="0" borderId="63" xfId="0" applyFont="1" applyBorder="1" applyAlignment="1">
      <alignment horizontal="center" vertical="center" wrapText="1"/>
    </xf>
    <xf numFmtId="0" fontId="46" fillId="0" borderId="67" xfId="0" applyFont="1" applyBorder="1" applyAlignment="1">
      <alignment horizontal="center" vertical="center" wrapText="1"/>
    </xf>
    <xf numFmtId="0" fontId="46" fillId="0" borderId="0" xfId="0" applyFont="1" applyAlignment="1">
      <alignment horizontal="center" vertical="center" wrapText="1"/>
    </xf>
    <xf numFmtId="0" fontId="46" fillId="0" borderId="68" xfId="0" applyFont="1" applyBorder="1" applyAlignment="1">
      <alignment horizontal="center" vertical="center" wrapText="1"/>
    </xf>
    <xf numFmtId="0" fontId="0" fillId="7" borderId="49" xfId="0" applyFill="1" applyBorder="1" applyAlignment="1">
      <alignment horizontal="center"/>
    </xf>
    <xf numFmtId="0" fontId="0" fillId="7" borderId="40" xfId="0" applyFill="1" applyBorder="1" applyAlignment="1">
      <alignment horizontal="center"/>
    </xf>
    <xf numFmtId="0" fontId="0" fillId="7" borderId="60" xfId="0" applyFill="1" applyBorder="1" applyAlignment="1">
      <alignment horizontal="center" vertical="center" wrapText="1"/>
    </xf>
    <xf numFmtId="0" fontId="0" fillId="7" borderId="47" xfId="0" applyFill="1" applyBorder="1" applyAlignment="1">
      <alignment horizontal="center" vertical="center" wrapText="1"/>
    </xf>
    <xf numFmtId="0" fontId="0" fillId="8" borderId="32" xfId="0" applyFill="1" applyBorder="1" applyAlignment="1">
      <alignment horizontal="center" vertical="center" wrapText="1"/>
    </xf>
    <xf numFmtId="0" fontId="0" fillId="8" borderId="9" xfId="0" applyFill="1" applyBorder="1" applyAlignment="1">
      <alignment horizontal="center" vertical="center" wrapText="1"/>
    </xf>
    <xf numFmtId="0" fontId="0" fillId="8" borderId="3" xfId="0" applyFill="1" applyBorder="1" applyAlignment="1">
      <alignment horizontal="center" vertical="center" wrapText="1"/>
    </xf>
    <xf numFmtId="0" fontId="0" fillId="8" borderId="1" xfId="0" applyFill="1" applyBorder="1" applyAlignment="1">
      <alignment horizontal="center" vertical="center" wrapText="1"/>
    </xf>
    <xf numFmtId="0" fontId="0" fillId="8" borderId="42" xfId="0" applyFill="1" applyBorder="1" applyAlignment="1">
      <alignment horizontal="center"/>
    </xf>
    <xf numFmtId="0" fontId="0" fillId="8" borderId="25" xfId="0" applyFill="1" applyBorder="1" applyAlignment="1">
      <alignment horizontal="center"/>
    </xf>
    <xf numFmtId="0" fontId="0" fillId="8" borderId="1" xfId="0" applyFill="1" applyBorder="1" applyAlignment="1">
      <alignment horizontal="center" wrapText="1"/>
    </xf>
    <xf numFmtId="0" fontId="0" fillId="8" borderId="27" xfId="0" applyFill="1" applyBorder="1" applyAlignment="1">
      <alignment horizontal="center" wrapText="1"/>
    </xf>
    <xf numFmtId="0" fontId="0" fillId="8" borderId="25" xfId="0" applyFill="1" applyBorder="1" applyAlignment="1">
      <alignment horizontal="center" wrapText="1"/>
    </xf>
    <xf numFmtId="0" fontId="0" fillId="8" borderId="46" xfId="0" applyFill="1" applyBorder="1" applyAlignment="1">
      <alignment horizontal="center" wrapText="1"/>
    </xf>
    <xf numFmtId="0" fontId="0" fillId="9" borderId="32" xfId="0" applyFill="1" applyBorder="1" applyAlignment="1">
      <alignment horizontal="center" vertical="center" wrapText="1"/>
    </xf>
    <xf numFmtId="0" fontId="0" fillId="9" borderId="9" xfId="0" applyFill="1" applyBorder="1" applyAlignment="1">
      <alignment horizontal="center" vertical="center" wrapText="1"/>
    </xf>
    <xf numFmtId="0" fontId="0" fillId="9" borderId="3" xfId="0" applyFill="1" applyBorder="1" applyAlignment="1">
      <alignment horizontal="center" vertical="center" wrapText="1"/>
    </xf>
    <xf numFmtId="0" fontId="0" fillId="9" borderId="1" xfId="0" applyFill="1" applyBorder="1" applyAlignment="1">
      <alignment horizontal="center" vertical="center" wrapText="1"/>
    </xf>
    <xf numFmtId="0" fontId="0" fillId="9" borderId="1" xfId="0" applyFill="1" applyBorder="1" applyAlignment="1">
      <alignment horizontal="center" wrapText="1"/>
    </xf>
    <xf numFmtId="0" fontId="0" fillId="9" borderId="27" xfId="0" applyFill="1" applyBorder="1" applyAlignment="1">
      <alignment horizontal="center" wrapText="1"/>
    </xf>
    <xf numFmtId="0" fontId="0" fillId="9" borderId="25" xfId="0" applyFill="1" applyBorder="1" applyAlignment="1">
      <alignment horizontal="center" wrapText="1"/>
    </xf>
    <xf numFmtId="0" fontId="0" fillId="9" borderId="46" xfId="0" applyFill="1" applyBorder="1" applyAlignment="1">
      <alignment horizontal="center" wrapText="1"/>
    </xf>
    <xf numFmtId="0" fontId="0" fillId="9" borderId="42" xfId="0" applyFill="1" applyBorder="1" applyAlignment="1">
      <alignment horizontal="center"/>
    </xf>
    <xf numFmtId="0" fontId="0" fillId="9" borderId="25" xfId="0" applyFill="1" applyBorder="1" applyAlignment="1">
      <alignment horizontal="center"/>
    </xf>
    <xf numFmtId="0" fontId="0" fillId="7" borderId="61" xfId="0" applyFill="1" applyBorder="1" applyAlignment="1">
      <alignment horizontal="center" vertical="center" wrapText="1"/>
    </xf>
    <xf numFmtId="0" fontId="0" fillId="7" borderId="72" xfId="0" applyFill="1" applyBorder="1" applyAlignment="1">
      <alignment horizontal="center" vertical="center" wrapText="1"/>
    </xf>
    <xf numFmtId="0" fontId="0" fillId="7" borderId="69" xfId="0" applyFill="1" applyBorder="1" applyAlignment="1">
      <alignment horizontal="center" vertical="center" wrapText="1"/>
    </xf>
    <xf numFmtId="0" fontId="0" fillId="7" borderId="18" xfId="0" applyFill="1" applyBorder="1" applyAlignment="1">
      <alignment horizontal="center" vertical="center" wrapText="1"/>
    </xf>
    <xf numFmtId="0" fontId="0" fillId="7" borderId="1" xfId="0" applyFill="1" applyBorder="1" applyAlignment="1">
      <alignment horizontal="center" vertical="center" wrapText="1"/>
    </xf>
    <xf numFmtId="0" fontId="0" fillId="7" borderId="27" xfId="0" applyFill="1" applyBorder="1" applyAlignment="1">
      <alignment horizontal="center" vertical="center" wrapText="1"/>
    </xf>
    <xf numFmtId="0" fontId="0" fillId="7" borderId="25" xfId="0" applyFill="1" applyBorder="1" applyAlignment="1">
      <alignment horizontal="center" vertical="center" wrapText="1"/>
    </xf>
    <xf numFmtId="0" fontId="0" fillId="7" borderId="46" xfId="0" applyFill="1" applyBorder="1" applyAlignment="1">
      <alignment horizontal="center" vertical="center" wrapText="1"/>
    </xf>
    <xf numFmtId="0" fontId="0" fillId="9" borderId="49" xfId="0" applyFill="1" applyBorder="1" applyAlignment="1">
      <alignment horizontal="center"/>
    </xf>
    <xf numFmtId="0" fontId="0" fillId="9" borderId="40" xfId="0" applyFill="1" applyBorder="1" applyAlignment="1">
      <alignment horizontal="center"/>
    </xf>
    <xf numFmtId="0" fontId="26" fillId="4" borderId="37" xfId="0" applyFont="1" applyFill="1" applyBorder="1" applyAlignment="1">
      <alignment horizontal="center"/>
    </xf>
    <xf numFmtId="0" fontId="26" fillId="4" borderId="73" xfId="0" applyFont="1" applyFill="1" applyBorder="1" applyAlignment="1">
      <alignment horizontal="center"/>
    </xf>
    <xf numFmtId="0" fontId="26" fillId="4" borderId="38" xfId="0" applyFont="1" applyFill="1" applyBorder="1" applyAlignment="1">
      <alignment horizontal="center"/>
    </xf>
    <xf numFmtId="0" fontId="0" fillId="10" borderId="32" xfId="0" applyFill="1" applyBorder="1" applyAlignment="1">
      <alignment horizontal="center" vertical="center" wrapText="1"/>
    </xf>
    <xf numFmtId="0" fontId="0" fillId="10" borderId="9" xfId="0" applyFill="1" applyBorder="1" applyAlignment="1">
      <alignment horizontal="center" vertical="center" wrapText="1"/>
    </xf>
    <xf numFmtId="0" fontId="0" fillId="10" borderId="3" xfId="0" applyFill="1" applyBorder="1" applyAlignment="1">
      <alignment horizontal="center" vertical="center" wrapText="1"/>
    </xf>
    <xf numFmtId="0" fontId="0" fillId="10" borderId="1" xfId="0" applyFill="1" applyBorder="1" applyAlignment="1">
      <alignment horizontal="center" vertical="center" wrapText="1"/>
    </xf>
    <xf numFmtId="0" fontId="0" fillId="10" borderId="1" xfId="0" applyFill="1" applyBorder="1" applyAlignment="1">
      <alignment horizontal="center" wrapText="1"/>
    </xf>
    <xf numFmtId="0" fontId="0" fillId="10" borderId="27" xfId="0" applyFill="1" applyBorder="1" applyAlignment="1">
      <alignment horizontal="center" wrapText="1"/>
    </xf>
    <xf numFmtId="0" fontId="0" fillId="10" borderId="25" xfId="0" applyFill="1" applyBorder="1" applyAlignment="1">
      <alignment horizontal="center" wrapText="1"/>
    </xf>
    <xf numFmtId="0" fontId="0" fillId="10" borderId="46" xfId="0" applyFill="1" applyBorder="1" applyAlignment="1">
      <alignment horizontal="center" wrapText="1"/>
    </xf>
    <xf numFmtId="0" fontId="0" fillId="10" borderId="42" xfId="0" applyFill="1" applyBorder="1" applyAlignment="1">
      <alignment horizontal="center"/>
    </xf>
    <xf numFmtId="0" fontId="0" fillId="10" borderId="25" xfId="0" applyFill="1" applyBorder="1" applyAlignment="1">
      <alignment horizontal="center"/>
    </xf>
    <xf numFmtId="0" fontId="35" fillId="24" borderId="32" xfId="0" applyFont="1" applyFill="1" applyBorder="1" applyAlignment="1">
      <alignment horizontal="center" vertical="center" wrapText="1"/>
    </xf>
    <xf numFmtId="0" fontId="35" fillId="24" borderId="9" xfId="0" applyFont="1" applyFill="1" applyBorder="1" applyAlignment="1">
      <alignment horizontal="center" vertical="center" wrapText="1"/>
    </xf>
    <xf numFmtId="0" fontId="35" fillId="24" borderId="10" xfId="0" applyFont="1" applyFill="1" applyBorder="1" applyAlignment="1">
      <alignment horizontal="center" vertical="center" wrapText="1"/>
    </xf>
    <xf numFmtId="0" fontId="35" fillId="24" borderId="3" xfId="0" applyFont="1" applyFill="1" applyBorder="1" applyAlignment="1">
      <alignment horizontal="center" vertical="center" wrapText="1"/>
    </xf>
    <xf numFmtId="0" fontId="35" fillId="24" borderId="1" xfId="0" applyFont="1" applyFill="1" applyBorder="1" applyAlignment="1">
      <alignment horizontal="center" vertical="center" wrapText="1"/>
    </xf>
    <xf numFmtId="0" fontId="35" fillId="24" borderId="27" xfId="0" applyFont="1" applyFill="1" applyBorder="1" applyAlignment="1">
      <alignment horizontal="center" vertical="center" wrapText="1"/>
    </xf>
    <xf numFmtId="0" fontId="35" fillId="23" borderId="1" xfId="0" applyFont="1" applyFill="1" applyBorder="1" applyAlignment="1">
      <alignment horizontal="center" vertical="center"/>
    </xf>
    <xf numFmtId="0" fontId="35" fillId="23" borderId="27" xfId="0" applyFont="1" applyFill="1" applyBorder="1" applyAlignment="1">
      <alignment horizontal="center" vertical="center"/>
    </xf>
    <xf numFmtId="0" fontId="0" fillId="24" borderId="49" xfId="0" applyFill="1" applyBorder="1" applyAlignment="1">
      <alignment horizontal="center"/>
    </xf>
    <xf numFmtId="0" fontId="0" fillId="24" borderId="40" xfId="0" applyFill="1" applyBorder="1" applyAlignment="1">
      <alignment horizontal="center"/>
    </xf>
    <xf numFmtId="0" fontId="0" fillId="23" borderId="44" xfId="0" applyFill="1" applyBorder="1" applyAlignment="1">
      <alignment horizontal="center"/>
    </xf>
    <xf numFmtId="0" fontId="0" fillId="23" borderId="41" xfId="0" applyFill="1" applyBorder="1" applyAlignment="1">
      <alignment horizontal="center"/>
    </xf>
    <xf numFmtId="0" fontId="31" fillId="0" borderId="0" xfId="0" applyFont="1" applyAlignment="1">
      <alignment horizontal="right"/>
    </xf>
    <xf numFmtId="0" fontId="31" fillId="0" borderId="0" xfId="0" applyFont="1" applyAlignment="1">
      <alignment horizontal="left"/>
    </xf>
    <xf numFmtId="0" fontId="26" fillId="4" borderId="64" xfId="0" applyFont="1" applyFill="1" applyBorder="1" applyAlignment="1">
      <alignment horizontal="center" vertical="center"/>
    </xf>
    <xf numFmtId="0" fontId="26" fillId="4" borderId="65" xfId="0" applyFont="1" applyFill="1" applyBorder="1" applyAlignment="1">
      <alignment horizontal="center" vertical="center"/>
    </xf>
    <xf numFmtId="0" fontId="26" fillId="4" borderId="66" xfId="0" applyFont="1" applyFill="1" applyBorder="1" applyAlignment="1">
      <alignment horizontal="center" vertical="center"/>
    </xf>
    <xf numFmtId="0" fontId="0" fillId="8" borderId="49" xfId="0" applyFill="1" applyBorder="1" applyAlignment="1">
      <alignment horizontal="center"/>
    </xf>
    <xf numFmtId="0" fontId="0" fillId="8" borderId="40" xfId="0" applyFill="1" applyBorder="1" applyAlignment="1">
      <alignment horizontal="center"/>
    </xf>
    <xf numFmtId="0" fontId="0" fillId="0" borderId="61" xfId="0" applyBorder="1" applyAlignment="1">
      <alignment horizontal="center"/>
    </xf>
    <xf numFmtId="0" fontId="0" fillId="0" borderId="62" xfId="0" applyBorder="1" applyAlignment="1">
      <alignment horizontal="center"/>
    </xf>
    <xf numFmtId="0" fontId="0" fillId="0" borderId="63" xfId="0" applyBorder="1" applyAlignment="1">
      <alignment horizontal="center"/>
    </xf>
    <xf numFmtId="0" fontId="0" fillId="0" borderId="67" xfId="0" applyBorder="1" applyAlignment="1">
      <alignment horizontal="center"/>
    </xf>
    <xf numFmtId="0" fontId="0" fillId="0" borderId="68" xfId="0" applyBorder="1" applyAlignment="1">
      <alignment horizontal="center"/>
    </xf>
    <xf numFmtId="0" fontId="0" fillId="6" borderId="32" xfId="0" applyFill="1" applyBorder="1" applyAlignment="1">
      <alignment horizontal="center" vertical="center" wrapText="1"/>
    </xf>
    <xf numFmtId="0" fontId="0" fillId="6" borderId="9" xfId="0" applyFill="1" applyBorder="1" applyAlignment="1">
      <alignment horizontal="center" vertical="center" wrapText="1"/>
    </xf>
    <xf numFmtId="0" fontId="0" fillId="6" borderId="4" xfId="0" applyFill="1" applyBorder="1" applyAlignment="1">
      <alignment horizontal="center" vertical="center" wrapText="1"/>
    </xf>
    <xf numFmtId="0" fontId="0" fillId="6" borderId="33" xfId="0" applyFill="1" applyBorder="1" applyAlignment="1">
      <alignment horizontal="center" vertical="center" wrapText="1"/>
    </xf>
    <xf numFmtId="0" fontId="0" fillId="6" borderId="9" xfId="0" applyFill="1" applyBorder="1" applyAlignment="1">
      <alignment horizontal="center" vertical="center"/>
    </xf>
    <xf numFmtId="0" fontId="0" fillId="6" borderId="33" xfId="0" applyFill="1" applyBorder="1" applyAlignment="1">
      <alignment horizontal="center" vertical="center"/>
    </xf>
    <xf numFmtId="0" fontId="0" fillId="6" borderId="10" xfId="0" applyFill="1" applyBorder="1" applyAlignment="1">
      <alignment horizontal="center" vertical="center"/>
    </xf>
    <xf numFmtId="0" fontId="0" fillId="6" borderId="31" xfId="0" applyFill="1" applyBorder="1" applyAlignment="1">
      <alignment horizontal="center" vertical="center"/>
    </xf>
    <xf numFmtId="0" fontId="0" fillId="6" borderId="32" xfId="0" applyFill="1" applyBorder="1" applyAlignment="1">
      <alignment horizontal="center"/>
    </xf>
    <xf numFmtId="0" fontId="0" fillId="6" borderId="9" xfId="0" applyFill="1" applyBorder="1" applyAlignment="1">
      <alignment horizontal="center"/>
    </xf>
    <xf numFmtId="0" fontId="0" fillId="24" borderId="35" xfId="0" applyFill="1" applyBorder="1" applyAlignment="1">
      <alignment horizontal="center"/>
    </xf>
    <xf numFmtId="0" fontId="0" fillId="24" borderId="29" xfId="0" applyFill="1" applyBorder="1" applyAlignment="1">
      <alignment horizontal="center"/>
    </xf>
    <xf numFmtId="0" fontId="0" fillId="0" borderId="35" xfId="0" applyBorder="1" applyAlignment="1">
      <alignment horizontal="center"/>
    </xf>
    <xf numFmtId="0" fontId="0" fillId="0" borderId="28" xfId="0" applyBorder="1" applyAlignment="1">
      <alignment horizontal="center"/>
    </xf>
    <xf numFmtId="0" fontId="0" fillId="0" borderId="36" xfId="0" applyBorder="1" applyAlignment="1">
      <alignment horizontal="center"/>
    </xf>
    <xf numFmtId="0" fontId="0" fillId="10" borderId="49" xfId="0" applyFill="1" applyBorder="1" applyAlignment="1">
      <alignment horizontal="center"/>
    </xf>
    <xf numFmtId="0" fontId="0" fillId="10" borderId="40" xfId="0" applyFill="1" applyBorder="1" applyAlignment="1">
      <alignment horizontal="center"/>
    </xf>
    <xf numFmtId="0" fontId="0" fillId="10" borderId="35" xfId="0" applyFill="1" applyBorder="1" applyAlignment="1">
      <alignment horizontal="center"/>
    </xf>
    <xf numFmtId="0" fontId="0" fillId="10" borderId="29" xfId="0" applyFill="1" applyBorder="1" applyAlignment="1">
      <alignment horizontal="center"/>
    </xf>
    <xf numFmtId="0" fontId="26" fillId="4" borderId="61" xfId="0" applyFont="1" applyFill="1" applyBorder="1" applyAlignment="1">
      <alignment horizontal="center"/>
    </xf>
    <xf numFmtId="0" fontId="26" fillId="4" borderId="62" xfId="0" applyFont="1" applyFill="1" applyBorder="1" applyAlignment="1">
      <alignment horizontal="center"/>
    </xf>
    <xf numFmtId="0" fontId="26" fillId="4" borderId="63"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19</xdr:col>
      <xdr:colOff>114300</xdr:colOff>
      <xdr:row>1</xdr:row>
      <xdr:rowOff>91440</xdr:rowOff>
    </xdr:from>
    <xdr:to>
      <xdr:col>22</xdr:col>
      <xdr:colOff>152400</xdr:colOff>
      <xdr:row>5</xdr:row>
      <xdr:rowOff>121920</xdr:rowOff>
    </xdr:to>
    <xdr:pic>
      <xdr:nvPicPr>
        <xdr:cNvPr id="1025" name="Image 1" descr="Logo rond v10.jpg">
          <a:extLst>
            <a:ext uri="{FF2B5EF4-FFF2-40B4-BE49-F238E27FC236}">
              <a16:creationId xmlns:a16="http://schemas.microsoft.com/office/drawing/2014/main" id="{C6B63739-95B5-46FC-6248-AAF1378FD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2040" y="457200"/>
          <a:ext cx="792480" cy="777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FDBD8-4576-48D5-9966-93910C2575A6}">
  <sheetPr>
    <pageSetUpPr fitToPage="1"/>
  </sheetPr>
  <dimension ref="A1:Z34"/>
  <sheetViews>
    <sheetView workbookViewId="0">
      <selection activeCell="Q1" sqref="Q1:R1"/>
    </sheetView>
  </sheetViews>
  <sheetFormatPr baseColWidth="10" defaultRowHeight="14.4" x14ac:dyDescent="0.3"/>
  <cols>
    <col min="1" max="33" width="5.77734375" customWidth="1"/>
  </cols>
  <sheetData>
    <row r="1" spans="1:26" ht="33.6" x14ac:dyDescent="0.65">
      <c r="A1" s="67" t="s">
        <v>107</v>
      </c>
      <c r="B1" s="67"/>
      <c r="C1" s="67"/>
      <c r="D1" s="67"/>
      <c r="E1" s="67"/>
      <c r="F1" s="67"/>
      <c r="G1" s="67"/>
      <c r="H1" s="67"/>
      <c r="I1" s="67"/>
      <c r="J1" s="67"/>
      <c r="K1" s="67"/>
      <c r="L1" s="67"/>
      <c r="M1" s="67"/>
      <c r="N1" s="67"/>
      <c r="O1" s="67"/>
      <c r="P1" s="67"/>
      <c r="Q1" s="68">
        <v>2025</v>
      </c>
      <c r="R1" s="68"/>
      <c r="S1" s="69">
        <f>-Q1-1</f>
        <v>-2026</v>
      </c>
      <c r="T1" s="69"/>
      <c r="U1" s="69"/>
    </row>
    <row r="2" spans="1:26" ht="15" thickBot="1" x14ac:dyDescent="0.35"/>
    <row r="3" spans="1:26" ht="21.6" thickTop="1" x14ac:dyDescent="0.4">
      <c r="A3" s="140" t="s">
        <v>26</v>
      </c>
      <c r="B3" s="141"/>
      <c r="C3" s="141"/>
      <c r="D3" s="141"/>
      <c r="E3" s="141"/>
      <c r="F3" s="142"/>
      <c r="G3" s="150" t="s">
        <v>76</v>
      </c>
      <c r="H3" s="150"/>
      <c r="I3" s="150"/>
      <c r="J3" s="150"/>
      <c r="K3" s="134" t="s">
        <v>80</v>
      </c>
      <c r="L3" s="134"/>
      <c r="M3" s="134"/>
      <c r="N3" s="134"/>
      <c r="O3" s="134"/>
      <c r="P3" s="134"/>
      <c r="Q3" s="134"/>
      <c r="R3" s="134"/>
      <c r="S3" s="117" t="s">
        <v>84</v>
      </c>
      <c r="T3" s="117"/>
      <c r="U3" s="117"/>
      <c r="V3" s="117"/>
      <c r="W3" s="117"/>
      <c r="X3" s="117"/>
      <c r="Y3" s="117"/>
      <c r="Z3" s="118"/>
    </row>
    <row r="4" spans="1:26" ht="18" x14ac:dyDescent="0.35">
      <c r="A4" s="143"/>
      <c r="B4" s="144"/>
      <c r="C4" s="144"/>
      <c r="D4" s="144"/>
      <c r="E4" s="144"/>
      <c r="F4" s="145"/>
      <c r="G4" s="40">
        <f>Q1-4</f>
        <v>2021</v>
      </c>
      <c r="H4" s="41">
        <f>G4-1</f>
        <v>2020</v>
      </c>
      <c r="I4" s="40">
        <f>H4-1</f>
        <v>2019</v>
      </c>
      <c r="J4" s="41">
        <f>I4-1</f>
        <v>2018</v>
      </c>
      <c r="K4" s="135">
        <f>J4-1</f>
        <v>2017</v>
      </c>
      <c r="L4" s="135"/>
      <c r="M4" s="135"/>
      <c r="N4" s="135"/>
      <c r="O4" s="136">
        <f>K4-9</f>
        <v>2008</v>
      </c>
      <c r="P4" s="136"/>
      <c r="Q4" s="136"/>
      <c r="R4" s="136"/>
      <c r="S4" s="122" t="s">
        <v>83</v>
      </c>
      <c r="T4" s="122"/>
      <c r="U4" s="122"/>
      <c r="V4" s="122"/>
      <c r="W4" s="123">
        <f>O4-1</f>
        <v>2007</v>
      </c>
      <c r="X4" s="123"/>
      <c r="Y4" s="124" t="s">
        <v>41</v>
      </c>
      <c r="Z4" s="125"/>
    </row>
    <row r="5" spans="1:26" ht="18" x14ac:dyDescent="0.35">
      <c r="A5" s="156" t="s">
        <v>70</v>
      </c>
      <c r="B5" s="157"/>
      <c r="C5" s="157"/>
      <c r="D5" s="157"/>
      <c r="E5" s="157"/>
      <c r="F5" s="157"/>
      <c r="G5" s="109">
        <v>13</v>
      </c>
      <c r="H5" s="109"/>
      <c r="I5" s="109">
        <v>23</v>
      </c>
      <c r="J5" s="109"/>
      <c r="K5" s="109"/>
      <c r="L5" s="109"/>
      <c r="M5" s="109"/>
      <c r="N5" s="109"/>
      <c r="O5" s="109"/>
      <c r="P5" s="109"/>
      <c r="Q5" s="109"/>
      <c r="R5" s="109"/>
      <c r="S5" s="109">
        <v>33</v>
      </c>
      <c r="T5" s="109"/>
      <c r="U5" s="109"/>
      <c r="V5" s="109"/>
      <c r="W5" s="109"/>
      <c r="X5" s="109"/>
      <c r="Y5" s="109"/>
      <c r="Z5" s="121"/>
    </row>
    <row r="6" spans="1:26" ht="18" x14ac:dyDescent="0.35">
      <c r="A6" s="146" t="s">
        <v>26</v>
      </c>
      <c r="B6" s="123"/>
      <c r="C6" s="123"/>
      <c r="D6" s="123"/>
      <c r="E6" s="123"/>
      <c r="F6" s="123"/>
      <c r="G6" s="109">
        <v>155</v>
      </c>
      <c r="H6" s="109"/>
      <c r="I6" s="109"/>
      <c r="J6" s="109"/>
      <c r="K6" s="109"/>
      <c r="L6" s="109"/>
      <c r="M6" s="109"/>
      <c r="N6" s="109"/>
      <c r="O6" s="109"/>
      <c r="P6" s="109"/>
      <c r="Q6" s="109"/>
      <c r="R6" s="109"/>
      <c r="S6" s="109">
        <v>205</v>
      </c>
      <c r="T6" s="109"/>
      <c r="U6" s="109"/>
      <c r="V6" s="109"/>
      <c r="W6" s="109">
        <v>185</v>
      </c>
      <c r="X6" s="109"/>
      <c r="Y6" s="109">
        <v>75</v>
      </c>
      <c r="Z6" s="121"/>
    </row>
    <row r="7" spans="1:26" x14ac:dyDescent="0.3">
      <c r="A7" s="147" t="s">
        <v>71</v>
      </c>
      <c r="B7" s="148"/>
      <c r="C7" s="148"/>
      <c r="D7" s="148"/>
      <c r="E7" s="148"/>
      <c r="F7" s="148"/>
      <c r="G7" s="79" t="s">
        <v>10</v>
      </c>
      <c r="H7" s="79"/>
      <c r="I7" s="79"/>
      <c r="J7" s="79"/>
      <c r="K7" s="79"/>
      <c r="L7" s="79"/>
      <c r="M7" s="79"/>
      <c r="N7" s="79"/>
      <c r="O7" s="79"/>
      <c r="P7" s="79"/>
      <c r="Q7" s="79"/>
      <c r="R7" s="79"/>
      <c r="S7" s="79" t="s">
        <v>11</v>
      </c>
      <c r="T7" s="79"/>
      <c r="U7" s="79"/>
      <c r="V7" s="79"/>
      <c r="W7" s="126" t="s">
        <v>12</v>
      </c>
      <c r="X7" s="126"/>
      <c r="Y7" s="79" t="s">
        <v>24</v>
      </c>
      <c r="Z7" s="127"/>
    </row>
    <row r="8" spans="1:26" ht="18.600000000000001" thickBot="1" x14ac:dyDescent="0.4">
      <c r="A8" s="149" t="s">
        <v>72</v>
      </c>
      <c r="B8" s="137"/>
      <c r="C8" s="137"/>
      <c r="D8" s="137"/>
      <c r="E8" s="137"/>
      <c r="F8" s="137"/>
      <c r="G8" s="100">
        <f>G5+G6</f>
        <v>168</v>
      </c>
      <c r="H8" s="137"/>
      <c r="I8" s="100">
        <f>I5+G6</f>
        <v>178</v>
      </c>
      <c r="J8" s="137"/>
      <c r="K8" s="137"/>
      <c r="L8" s="137"/>
      <c r="M8" s="137"/>
      <c r="N8" s="137"/>
      <c r="O8" s="137"/>
      <c r="P8" s="137"/>
      <c r="Q8" s="137"/>
      <c r="R8" s="137"/>
      <c r="S8" s="100">
        <f>S6+S5</f>
        <v>238</v>
      </c>
      <c r="T8" s="100"/>
      <c r="U8" s="100"/>
      <c r="V8" s="100"/>
      <c r="W8" s="100">
        <f>W6+S5</f>
        <v>218</v>
      </c>
      <c r="X8" s="100"/>
      <c r="Y8" s="100">
        <f>S5+Y6</f>
        <v>108</v>
      </c>
      <c r="Z8" s="101"/>
    </row>
    <row r="9" spans="1:26" ht="15.6" thickTop="1" thickBot="1" x14ac:dyDescent="0.35">
      <c r="A9" s="66"/>
      <c r="B9" s="66"/>
      <c r="C9" s="66"/>
      <c r="D9" s="66"/>
      <c r="E9" s="66"/>
      <c r="F9" s="66"/>
      <c r="G9" s="66"/>
      <c r="H9" s="66"/>
      <c r="I9" s="66"/>
      <c r="J9" s="66"/>
      <c r="K9" s="66"/>
      <c r="L9" s="66"/>
      <c r="M9" s="66"/>
      <c r="N9" s="66"/>
      <c r="O9" s="66"/>
      <c r="P9" s="66"/>
      <c r="Q9" s="66"/>
      <c r="R9" s="66"/>
    </row>
    <row r="10" spans="1:26" ht="18.600000000000001" thickTop="1" x14ac:dyDescent="0.35">
      <c r="A10" s="154" t="s">
        <v>54</v>
      </c>
      <c r="B10" s="155"/>
      <c r="C10" s="155"/>
      <c r="D10" s="155"/>
      <c r="E10" s="155"/>
      <c r="F10" s="155"/>
      <c r="G10" s="158">
        <v>140</v>
      </c>
      <c r="H10" s="158"/>
      <c r="I10" s="158"/>
      <c r="J10" s="158"/>
      <c r="K10" s="111">
        <v>240</v>
      </c>
      <c r="L10" s="111"/>
      <c r="M10" s="111">
        <v>460</v>
      </c>
      <c r="N10" s="111"/>
      <c r="O10" s="111">
        <v>560</v>
      </c>
      <c r="P10" s="111"/>
      <c r="Q10" s="111">
        <v>660</v>
      </c>
      <c r="R10" s="111"/>
      <c r="S10" s="128">
        <v>305</v>
      </c>
      <c r="T10" s="128"/>
      <c r="U10" s="128">
        <v>590</v>
      </c>
      <c r="V10" s="129"/>
    </row>
    <row r="11" spans="1:26" x14ac:dyDescent="0.3">
      <c r="A11" s="90" t="s">
        <v>73</v>
      </c>
      <c r="B11" s="91"/>
      <c r="C11" s="91"/>
      <c r="D11" s="91"/>
      <c r="E11" s="91"/>
      <c r="F11" s="91"/>
      <c r="G11" s="114" t="s">
        <v>77</v>
      </c>
      <c r="H11" s="114"/>
      <c r="I11" s="114"/>
      <c r="J11" s="114"/>
      <c r="K11" s="114" t="s">
        <v>77</v>
      </c>
      <c r="L11" s="114"/>
      <c r="M11" s="112" t="s">
        <v>78</v>
      </c>
      <c r="N11" s="112"/>
      <c r="O11" s="110" t="s">
        <v>79</v>
      </c>
      <c r="P11" s="110"/>
      <c r="Q11" s="112" t="s">
        <v>81</v>
      </c>
      <c r="R11" s="112"/>
      <c r="S11" s="130" t="s">
        <v>82</v>
      </c>
      <c r="T11" s="130"/>
      <c r="U11" s="130" t="s">
        <v>79</v>
      </c>
      <c r="V11" s="131"/>
    </row>
    <row r="12" spans="1:26" x14ac:dyDescent="0.3">
      <c r="A12" s="152" t="s">
        <v>74</v>
      </c>
      <c r="B12" s="153"/>
      <c r="C12" s="153"/>
      <c r="D12" s="153"/>
      <c r="E12" s="153"/>
      <c r="F12" s="153"/>
      <c r="G12" s="115">
        <f>G10/30</f>
        <v>4.666666666666667</v>
      </c>
      <c r="H12" s="116"/>
      <c r="I12" s="116"/>
      <c r="J12" s="116"/>
      <c r="K12" s="132">
        <f>K10/30</f>
        <v>8</v>
      </c>
      <c r="L12" s="132"/>
      <c r="M12" s="113">
        <f>M10/60</f>
        <v>7.666666666666667</v>
      </c>
      <c r="N12" s="113"/>
      <c r="O12" s="138">
        <f>O10/75</f>
        <v>7.4666666666666668</v>
      </c>
      <c r="P12" s="138"/>
      <c r="Q12" s="113">
        <f>Q10/90</f>
        <v>7.333333333333333</v>
      </c>
      <c r="R12" s="113"/>
      <c r="S12" s="132">
        <f>S10/1.25/30</f>
        <v>8.1333333333333329</v>
      </c>
      <c r="T12" s="132"/>
      <c r="U12" s="132">
        <f>U10/1.25/60</f>
        <v>7.8666666666666663</v>
      </c>
      <c r="V12" s="133"/>
    </row>
    <row r="13" spans="1:26" x14ac:dyDescent="0.3">
      <c r="A13" s="151" t="s">
        <v>71</v>
      </c>
      <c r="B13" s="126"/>
      <c r="C13" s="126"/>
      <c r="D13" s="126"/>
      <c r="E13" s="126"/>
      <c r="F13" s="126"/>
      <c r="G13" s="79" t="s">
        <v>13</v>
      </c>
      <c r="H13" s="79"/>
      <c r="I13" s="79"/>
      <c r="J13" s="79"/>
      <c r="K13" s="79" t="s">
        <v>14</v>
      </c>
      <c r="L13" s="79"/>
      <c r="M13" s="79" t="s">
        <v>21</v>
      </c>
      <c r="N13" s="79"/>
      <c r="O13" s="79" t="s">
        <v>15</v>
      </c>
      <c r="P13" s="79"/>
      <c r="Q13" s="79" t="s">
        <v>16</v>
      </c>
      <c r="R13" s="79"/>
      <c r="S13" s="79" t="s">
        <v>17</v>
      </c>
      <c r="T13" s="79"/>
      <c r="U13" s="126" t="s">
        <v>121</v>
      </c>
      <c r="V13" s="139"/>
    </row>
    <row r="14" spans="1:26" ht="18.600000000000001" thickBot="1" x14ac:dyDescent="0.4">
      <c r="A14" s="149" t="s">
        <v>75</v>
      </c>
      <c r="B14" s="137"/>
      <c r="C14" s="137"/>
      <c r="D14" s="137"/>
      <c r="E14" s="137"/>
      <c r="F14" s="137"/>
      <c r="G14" s="100">
        <f>G5+G6+G10</f>
        <v>308</v>
      </c>
      <c r="H14" s="137"/>
      <c r="I14" s="100">
        <f>I5+G6+G10</f>
        <v>318</v>
      </c>
      <c r="J14" s="137"/>
      <c r="K14" s="100">
        <f>I5+G6+K10</f>
        <v>418</v>
      </c>
      <c r="L14" s="137"/>
      <c r="M14" s="100">
        <f>I5+G6+M10</f>
        <v>638</v>
      </c>
      <c r="N14" s="100"/>
      <c r="O14" s="100">
        <f>I5+G6+O10</f>
        <v>738</v>
      </c>
      <c r="P14" s="137"/>
      <c r="Q14" s="100">
        <f>I5+G6+Q10</f>
        <v>838</v>
      </c>
      <c r="R14" s="100"/>
      <c r="S14" s="100">
        <f>S8+S10</f>
        <v>543</v>
      </c>
      <c r="T14" s="100"/>
      <c r="U14" s="100">
        <f>S5+S6+U10</f>
        <v>828</v>
      </c>
      <c r="V14" s="101"/>
    </row>
    <row r="15" spans="1:26" ht="15.6" thickTop="1" thickBot="1" x14ac:dyDescent="0.35"/>
    <row r="16" spans="1:26" ht="18.600000000000001" thickTop="1" x14ac:dyDescent="0.3">
      <c r="A16" s="119" t="s">
        <v>85</v>
      </c>
      <c r="B16" s="119"/>
      <c r="C16" s="119"/>
      <c r="D16" s="105" t="s">
        <v>86</v>
      </c>
      <c r="E16" s="105"/>
      <c r="F16" s="105"/>
      <c r="G16" s="105"/>
      <c r="H16" s="105"/>
      <c r="I16" s="105"/>
      <c r="J16" s="105"/>
      <c r="K16" s="105"/>
      <c r="L16" s="105"/>
      <c r="M16" s="105"/>
      <c r="N16" s="82">
        <v>-20</v>
      </c>
      <c r="O16" s="120"/>
      <c r="W16" s="84" t="s">
        <v>113</v>
      </c>
      <c r="X16" s="85"/>
      <c r="Y16" s="85"/>
      <c r="Z16" s="86"/>
    </row>
    <row r="17" spans="1:26" ht="18" x14ac:dyDescent="0.35">
      <c r="A17" s="119"/>
      <c r="B17" s="119"/>
      <c r="C17" s="119"/>
      <c r="D17" s="106" t="s">
        <v>111</v>
      </c>
      <c r="E17" s="107"/>
      <c r="F17" s="107"/>
      <c r="G17" s="107"/>
      <c r="H17" s="107"/>
      <c r="I17" s="107"/>
      <c r="J17" s="107"/>
      <c r="K17" s="107"/>
      <c r="L17" s="108"/>
      <c r="M17" s="38" t="s">
        <v>17</v>
      </c>
      <c r="N17" s="82">
        <v>-45</v>
      </c>
      <c r="O17" s="82"/>
      <c r="P17" s="42"/>
      <c r="Q17" s="39" t="s">
        <v>18</v>
      </c>
      <c r="R17" s="82">
        <v>-100</v>
      </c>
      <c r="S17" s="82"/>
      <c r="W17" s="87"/>
      <c r="X17" s="88"/>
      <c r="Y17" s="88"/>
      <c r="Z17" s="89"/>
    </row>
    <row r="18" spans="1:26" ht="18" x14ac:dyDescent="0.35">
      <c r="A18" s="119"/>
      <c r="B18" s="119"/>
      <c r="C18" s="119"/>
      <c r="D18" s="70" t="s">
        <v>110</v>
      </c>
      <c r="E18" s="71"/>
      <c r="F18" s="71"/>
      <c r="G18" s="71"/>
      <c r="H18" s="71"/>
      <c r="I18" s="71"/>
      <c r="J18" s="71"/>
      <c r="K18" s="71"/>
      <c r="L18" s="71"/>
      <c r="M18" s="72"/>
      <c r="N18" s="37" t="s">
        <v>13</v>
      </c>
      <c r="O18" s="82">
        <v>-5</v>
      </c>
      <c r="P18" s="82"/>
      <c r="Q18" s="83" t="s">
        <v>88</v>
      </c>
      <c r="R18" s="83"/>
      <c r="S18" s="83"/>
      <c r="T18" s="82">
        <v>-10</v>
      </c>
      <c r="U18" s="82"/>
      <c r="W18" s="90" t="s">
        <v>114</v>
      </c>
      <c r="X18" s="91"/>
      <c r="Y18" s="91" t="s">
        <v>115</v>
      </c>
      <c r="Z18" s="92"/>
    </row>
    <row r="19" spans="1:26" ht="18" x14ac:dyDescent="0.35">
      <c r="A19" s="119"/>
      <c r="B19" s="119"/>
      <c r="C19" s="119"/>
      <c r="D19" s="70" t="s">
        <v>109</v>
      </c>
      <c r="E19" s="71"/>
      <c r="F19" s="71"/>
      <c r="G19" s="71"/>
      <c r="H19" s="71"/>
      <c r="I19" s="71"/>
      <c r="J19" s="71"/>
      <c r="K19" s="71"/>
      <c r="L19" s="71"/>
      <c r="M19" s="72"/>
      <c r="N19" s="37" t="s">
        <v>13</v>
      </c>
      <c r="O19" s="82">
        <v>-15</v>
      </c>
      <c r="P19" s="82"/>
      <c r="Q19" s="83" t="s">
        <v>88</v>
      </c>
      <c r="R19" s="83"/>
      <c r="S19" s="83"/>
      <c r="T19" s="82">
        <v>-20</v>
      </c>
      <c r="U19" s="82"/>
      <c r="W19" s="93">
        <v>65</v>
      </c>
      <c r="X19" s="94"/>
      <c r="Y19" s="95">
        <v>75</v>
      </c>
      <c r="Z19" s="96"/>
    </row>
    <row r="20" spans="1:26" ht="18.600000000000001" thickBot="1" x14ac:dyDescent="0.4">
      <c r="A20" s="119"/>
      <c r="B20" s="119"/>
      <c r="C20" s="119"/>
      <c r="D20" s="81" t="s">
        <v>87</v>
      </c>
      <c r="E20" s="81"/>
      <c r="F20" s="81"/>
      <c r="G20" s="81"/>
      <c r="H20" s="82">
        <v>-20</v>
      </c>
      <c r="I20" s="82"/>
      <c r="W20" s="97" t="s">
        <v>116</v>
      </c>
      <c r="X20" s="98"/>
      <c r="Y20" s="98"/>
      <c r="Z20" s="99"/>
    </row>
    <row r="21" spans="1:26" ht="15" thickTop="1" x14ac:dyDescent="0.3"/>
    <row r="22" spans="1:26" ht="18" x14ac:dyDescent="0.3">
      <c r="A22" s="104" t="s">
        <v>89</v>
      </c>
      <c r="B22" s="104"/>
      <c r="C22" s="104"/>
      <c r="D22" s="104"/>
      <c r="E22" s="104"/>
      <c r="F22" s="104"/>
      <c r="G22" s="105" t="s">
        <v>108</v>
      </c>
      <c r="H22" s="105"/>
      <c r="I22" s="105"/>
      <c r="J22" s="105"/>
      <c r="K22" s="105"/>
      <c r="L22" s="105"/>
      <c r="M22" s="105"/>
      <c r="N22" s="105"/>
      <c r="O22" s="105"/>
      <c r="P22" s="105"/>
      <c r="Q22" s="105"/>
      <c r="R22" s="105"/>
      <c r="S22" s="105"/>
      <c r="T22" s="105"/>
      <c r="U22" s="105"/>
      <c r="V22" s="105"/>
      <c r="W22" s="105"/>
      <c r="X22" s="105"/>
      <c r="Y22" s="82">
        <v>-40</v>
      </c>
      <c r="Z22" s="82"/>
    </row>
    <row r="23" spans="1:26" ht="18" customHeight="1" x14ac:dyDescent="0.3">
      <c r="A23" s="104" t="s">
        <v>90</v>
      </c>
      <c r="B23" s="104"/>
      <c r="C23" s="104"/>
      <c r="D23" s="104"/>
      <c r="E23" s="104"/>
      <c r="F23" s="104"/>
      <c r="G23" s="105" t="s">
        <v>91</v>
      </c>
      <c r="H23" s="105"/>
      <c r="I23" s="105"/>
      <c r="J23" s="105"/>
      <c r="K23" s="105"/>
      <c r="L23" s="105"/>
      <c r="M23" s="105"/>
      <c r="N23" s="105"/>
      <c r="O23" s="105"/>
      <c r="P23" s="105"/>
      <c r="Q23" s="105"/>
      <c r="R23" s="105"/>
      <c r="S23" s="105"/>
      <c r="T23" s="105"/>
      <c r="U23" s="105"/>
      <c r="V23" s="105"/>
      <c r="W23" s="105"/>
      <c r="X23" s="105"/>
      <c r="Y23" s="82">
        <v>-35</v>
      </c>
      <c r="Z23" s="82"/>
    </row>
    <row r="24" spans="1:26" ht="18" x14ac:dyDescent="0.3">
      <c r="A24" s="103" t="s">
        <v>92</v>
      </c>
      <c r="B24" s="103"/>
      <c r="C24" s="103"/>
      <c r="D24" s="103"/>
      <c r="E24" s="103"/>
      <c r="F24" s="103"/>
      <c r="G24" s="103"/>
      <c r="H24" s="103"/>
      <c r="I24" s="103"/>
      <c r="J24" s="103"/>
      <c r="K24" s="103"/>
      <c r="L24" s="103"/>
      <c r="M24" s="103"/>
      <c r="N24" s="103"/>
      <c r="O24" s="103"/>
      <c r="P24" s="103"/>
      <c r="Q24" s="103"/>
      <c r="R24" s="103"/>
      <c r="S24" s="103"/>
      <c r="T24" s="103"/>
      <c r="U24" s="103"/>
      <c r="V24" s="103"/>
      <c r="W24" s="103"/>
      <c r="X24" s="103"/>
      <c r="Y24" s="103"/>
      <c r="Z24" s="103"/>
    </row>
    <row r="26" spans="1:26" x14ac:dyDescent="0.3">
      <c r="C26" s="78" t="s">
        <v>93</v>
      </c>
      <c r="D26" s="78"/>
      <c r="E26" s="78"/>
      <c r="F26" s="78"/>
      <c r="G26" s="78"/>
      <c r="H26" s="78"/>
      <c r="I26" s="73" t="s">
        <v>54</v>
      </c>
      <c r="J26" s="73"/>
      <c r="K26" s="73"/>
      <c r="L26" s="73"/>
      <c r="M26" s="73"/>
      <c r="N26" s="73"/>
      <c r="O26" s="73"/>
      <c r="P26" s="73"/>
      <c r="Q26" s="73"/>
      <c r="R26" s="73"/>
      <c r="S26" s="73"/>
    </row>
    <row r="27" spans="1:26" ht="14.4" customHeight="1" x14ac:dyDescent="0.3">
      <c r="A27" s="102" t="s">
        <v>94</v>
      </c>
      <c r="B27" s="102"/>
      <c r="C27" s="35" t="s">
        <v>10</v>
      </c>
      <c r="D27" s="77" t="s">
        <v>100</v>
      </c>
      <c r="E27" s="77"/>
      <c r="F27" s="77"/>
      <c r="G27" s="77"/>
      <c r="H27" s="77"/>
      <c r="I27" s="73" t="s">
        <v>38</v>
      </c>
      <c r="J27" s="73"/>
      <c r="K27" s="73"/>
      <c r="L27" s="73"/>
      <c r="M27" s="73"/>
      <c r="N27" s="73"/>
      <c r="O27" s="73" t="s">
        <v>39</v>
      </c>
      <c r="P27" s="73"/>
      <c r="Q27" s="73"/>
      <c r="R27" s="73"/>
      <c r="S27" s="73"/>
      <c r="V27" s="66" t="e">
        <v>#VALUE!</v>
      </c>
      <c r="W27" s="66"/>
      <c r="X27" s="66"/>
    </row>
    <row r="28" spans="1:26" x14ac:dyDescent="0.3">
      <c r="A28" s="102"/>
      <c r="B28" s="102"/>
      <c r="C28" s="35" t="s">
        <v>11</v>
      </c>
      <c r="D28" s="77" t="s">
        <v>101</v>
      </c>
      <c r="E28" s="77"/>
      <c r="F28" s="77"/>
      <c r="G28" s="77"/>
      <c r="H28" s="77"/>
      <c r="I28" s="79" t="s">
        <v>13</v>
      </c>
      <c r="J28" s="79"/>
      <c r="K28" s="80" t="s">
        <v>95</v>
      </c>
      <c r="L28" s="80"/>
      <c r="M28" s="80"/>
      <c r="N28" s="80"/>
      <c r="O28" s="76"/>
      <c r="P28" s="76"/>
      <c r="Q28" s="76"/>
      <c r="R28" s="76"/>
      <c r="S28" s="76"/>
      <c r="V28" s="66"/>
      <c r="W28" s="66"/>
      <c r="X28" s="66"/>
    </row>
    <row r="29" spans="1:26" x14ac:dyDescent="0.3">
      <c r="A29" s="102"/>
      <c r="B29" s="102"/>
      <c r="C29" s="35" t="s">
        <v>12</v>
      </c>
      <c r="D29" s="77" t="s">
        <v>102</v>
      </c>
      <c r="E29" s="77"/>
      <c r="F29" s="77"/>
      <c r="G29" s="77"/>
      <c r="H29" s="77"/>
      <c r="I29" s="79" t="s">
        <v>14</v>
      </c>
      <c r="J29" s="79"/>
      <c r="K29" s="80" t="s">
        <v>96</v>
      </c>
      <c r="L29" s="80"/>
      <c r="M29" s="80"/>
      <c r="N29" s="80"/>
      <c r="O29" s="36" t="s">
        <v>17</v>
      </c>
      <c r="P29" s="74" t="s">
        <v>97</v>
      </c>
      <c r="Q29" s="74"/>
      <c r="R29" s="74"/>
      <c r="S29" s="74"/>
      <c r="V29" s="66"/>
      <c r="W29" s="66"/>
      <c r="X29" s="66"/>
    </row>
    <row r="30" spans="1:26" x14ac:dyDescent="0.3">
      <c r="A30" s="102"/>
      <c r="B30" s="102"/>
      <c r="C30" s="35" t="s">
        <v>22</v>
      </c>
      <c r="D30" s="77" t="s">
        <v>103</v>
      </c>
      <c r="E30" s="77"/>
      <c r="F30" s="77"/>
      <c r="G30" s="77"/>
      <c r="H30" s="77"/>
      <c r="I30" s="79" t="s">
        <v>21</v>
      </c>
      <c r="J30" s="79"/>
      <c r="K30" s="80" t="s">
        <v>106</v>
      </c>
      <c r="L30" s="80"/>
      <c r="M30" s="80"/>
      <c r="N30" s="80"/>
      <c r="O30" s="36" t="s">
        <v>121</v>
      </c>
      <c r="P30" s="74" t="s">
        <v>122</v>
      </c>
      <c r="Q30" s="74"/>
      <c r="R30" s="74"/>
      <c r="S30" s="74"/>
      <c r="V30" s="66"/>
      <c r="W30" s="66"/>
      <c r="X30" s="66"/>
    </row>
    <row r="31" spans="1:26" ht="14.4" customHeight="1" x14ac:dyDescent="0.3">
      <c r="A31" s="102"/>
      <c r="B31" s="102"/>
      <c r="C31" s="35" t="s">
        <v>23</v>
      </c>
      <c r="D31" s="77" t="s">
        <v>104</v>
      </c>
      <c r="E31" s="77"/>
      <c r="F31" s="77"/>
      <c r="G31" s="77"/>
      <c r="H31" s="77"/>
      <c r="I31" s="79" t="s">
        <v>15</v>
      </c>
      <c r="J31" s="79"/>
      <c r="K31" s="80" t="s">
        <v>98</v>
      </c>
      <c r="L31" s="80"/>
      <c r="M31" s="80"/>
      <c r="N31" s="80"/>
      <c r="O31" s="75"/>
      <c r="P31" s="75"/>
      <c r="Q31" s="75"/>
      <c r="R31" s="75"/>
      <c r="S31" s="75"/>
      <c r="V31" s="66"/>
      <c r="W31" s="66"/>
      <c r="X31" s="66"/>
    </row>
    <row r="32" spans="1:26" x14ac:dyDescent="0.3">
      <c r="A32" s="102"/>
      <c r="B32" s="102"/>
      <c r="C32" s="35" t="s">
        <v>24</v>
      </c>
      <c r="D32" s="77" t="s">
        <v>105</v>
      </c>
      <c r="E32" s="77"/>
      <c r="F32" s="77"/>
      <c r="G32" s="77"/>
      <c r="H32" s="77"/>
      <c r="I32" s="79" t="s">
        <v>16</v>
      </c>
      <c r="J32" s="79"/>
      <c r="K32" s="80" t="s">
        <v>99</v>
      </c>
      <c r="L32" s="80"/>
      <c r="M32" s="80"/>
      <c r="N32" s="80"/>
      <c r="O32" s="75"/>
      <c r="P32" s="75"/>
      <c r="Q32" s="75"/>
      <c r="R32" s="75"/>
      <c r="S32" s="75"/>
      <c r="V32" s="66"/>
      <c r="W32" s="66"/>
      <c r="X32" s="66"/>
    </row>
    <row r="33" spans="1:26" s="44" customFormat="1" ht="16.95" customHeight="1" x14ac:dyDescent="0.3">
      <c r="A33" s="64" t="s">
        <v>119</v>
      </c>
      <c r="B33" s="64"/>
      <c r="C33" s="64"/>
      <c r="D33" s="64"/>
      <c r="E33" s="64"/>
      <c r="F33" s="64"/>
      <c r="G33" s="64"/>
      <c r="H33" s="64"/>
      <c r="I33" s="64"/>
      <c r="J33" s="64"/>
      <c r="K33" s="64"/>
      <c r="L33" s="64"/>
      <c r="M33" s="64"/>
      <c r="N33" s="64"/>
      <c r="O33" s="64"/>
      <c r="P33" s="64"/>
      <c r="Q33" s="64"/>
      <c r="R33" s="64"/>
      <c r="S33" s="64"/>
      <c r="T33" s="43"/>
      <c r="U33" s="43"/>
      <c r="V33" s="43"/>
      <c r="W33" s="43"/>
      <c r="X33" s="43"/>
      <c r="Y33" s="43"/>
      <c r="Z33" s="43"/>
    </row>
    <row r="34" spans="1:26" s="44" customFormat="1" ht="16.95" customHeight="1" x14ac:dyDescent="0.3">
      <c r="A34" s="65"/>
      <c r="B34" s="65"/>
      <c r="C34" s="65"/>
      <c r="D34" s="65"/>
      <c r="E34" s="65"/>
      <c r="F34" s="65"/>
      <c r="G34" s="65"/>
      <c r="H34" s="65"/>
      <c r="I34" s="65"/>
      <c r="J34" s="65"/>
      <c r="K34" s="65"/>
      <c r="L34" s="65"/>
      <c r="M34" s="65"/>
      <c r="N34" s="65"/>
      <c r="O34" s="65"/>
      <c r="P34" s="65"/>
      <c r="Q34" s="65"/>
      <c r="R34" s="65"/>
      <c r="S34" s="65"/>
    </row>
  </sheetData>
  <sheetProtection sheet="1" objects="1" scenarios="1"/>
  <mergeCells count="130">
    <mergeCell ref="K14:L14"/>
    <mergeCell ref="G10:J10"/>
    <mergeCell ref="K11:L11"/>
    <mergeCell ref="K12:L12"/>
    <mergeCell ref="G5:H5"/>
    <mergeCell ref="I5:R5"/>
    <mergeCell ref="A14:F14"/>
    <mergeCell ref="A13:F13"/>
    <mergeCell ref="A12:F12"/>
    <mergeCell ref="A11:F11"/>
    <mergeCell ref="A10:F10"/>
    <mergeCell ref="A5:F5"/>
    <mergeCell ref="M11:N11"/>
    <mergeCell ref="M12:N12"/>
    <mergeCell ref="G7:R7"/>
    <mergeCell ref="G8:H8"/>
    <mergeCell ref="I8:R8"/>
    <mergeCell ref="G14:H14"/>
    <mergeCell ref="I14:J14"/>
    <mergeCell ref="A3:F4"/>
    <mergeCell ref="A6:F6"/>
    <mergeCell ref="A7:F7"/>
    <mergeCell ref="A8:F8"/>
    <mergeCell ref="G3:J3"/>
    <mergeCell ref="A9:R9"/>
    <mergeCell ref="S10:T10"/>
    <mergeCell ref="S11:T11"/>
    <mergeCell ref="S12:T12"/>
    <mergeCell ref="S13:T13"/>
    <mergeCell ref="U13:V13"/>
    <mergeCell ref="M13:N13"/>
    <mergeCell ref="U11:V11"/>
    <mergeCell ref="U12:V12"/>
    <mergeCell ref="K3:R3"/>
    <mergeCell ref="K4:N4"/>
    <mergeCell ref="O4:R4"/>
    <mergeCell ref="O14:P14"/>
    <mergeCell ref="O13:P13"/>
    <mergeCell ref="O12:P12"/>
    <mergeCell ref="S6:V6"/>
    <mergeCell ref="S7:V7"/>
    <mergeCell ref="W7:X7"/>
    <mergeCell ref="W8:X8"/>
    <mergeCell ref="Y6:Z6"/>
    <mergeCell ref="Y7:Z7"/>
    <mergeCell ref="Y8:Z8"/>
    <mergeCell ref="U10:V10"/>
    <mergeCell ref="S3:Z3"/>
    <mergeCell ref="A16:C20"/>
    <mergeCell ref="D16:M16"/>
    <mergeCell ref="N16:O16"/>
    <mergeCell ref="S5:Z5"/>
    <mergeCell ref="S4:V4"/>
    <mergeCell ref="W4:X4"/>
    <mergeCell ref="Y4:Z4"/>
    <mergeCell ref="S8:V8"/>
    <mergeCell ref="W6:X6"/>
    <mergeCell ref="Q12:R12"/>
    <mergeCell ref="Q13:R13"/>
    <mergeCell ref="Q14:R14"/>
    <mergeCell ref="M10:N10"/>
    <mergeCell ref="K13:L13"/>
    <mergeCell ref="G11:J11"/>
    <mergeCell ref="G13:J13"/>
    <mergeCell ref="G12:J12"/>
    <mergeCell ref="K10:L10"/>
    <mergeCell ref="M14:N14"/>
    <mergeCell ref="S14:T14"/>
    <mergeCell ref="G6:R6"/>
    <mergeCell ref="T18:U18"/>
    <mergeCell ref="O19:P19"/>
    <mergeCell ref="Q19:S19"/>
    <mergeCell ref="T19:U19"/>
    <mergeCell ref="O11:P11"/>
    <mergeCell ref="O10:P10"/>
    <mergeCell ref="Q10:R10"/>
    <mergeCell ref="Q11:R11"/>
    <mergeCell ref="R17:S17"/>
    <mergeCell ref="N17:O17"/>
    <mergeCell ref="D17:L17"/>
    <mergeCell ref="D31:H31"/>
    <mergeCell ref="D27:H27"/>
    <mergeCell ref="D28:H28"/>
    <mergeCell ref="A22:F22"/>
    <mergeCell ref="G22:X22"/>
    <mergeCell ref="K30:N30"/>
    <mergeCell ref="K31:N31"/>
    <mergeCell ref="K32:N32"/>
    <mergeCell ref="I27:N27"/>
    <mergeCell ref="D29:H29"/>
    <mergeCell ref="D30:H30"/>
    <mergeCell ref="U14:V14"/>
    <mergeCell ref="A27:B32"/>
    <mergeCell ref="I29:J29"/>
    <mergeCell ref="I31:J31"/>
    <mergeCell ref="A24:Z24"/>
    <mergeCell ref="I28:J28"/>
    <mergeCell ref="Y22:Z22"/>
    <mergeCell ref="A23:F23"/>
    <mergeCell ref="G23:X23"/>
    <mergeCell ref="Y23:Z23"/>
    <mergeCell ref="D20:G20"/>
    <mergeCell ref="H20:I20"/>
    <mergeCell ref="O18:P18"/>
    <mergeCell ref="Q18:S18"/>
    <mergeCell ref="W16:Z17"/>
    <mergeCell ref="W18:X18"/>
    <mergeCell ref="Y18:Z18"/>
    <mergeCell ref="W19:X19"/>
    <mergeCell ref="Y19:Z19"/>
    <mergeCell ref="W20:Z20"/>
    <mergeCell ref="P30:S30"/>
    <mergeCell ref="O31:S32"/>
    <mergeCell ref="O28:S28"/>
    <mergeCell ref="D32:H32"/>
    <mergeCell ref="C26:H26"/>
    <mergeCell ref="I30:J30"/>
    <mergeCell ref="K28:N28"/>
    <mergeCell ref="K29:N29"/>
    <mergeCell ref="I32:J32"/>
    <mergeCell ref="A33:S34"/>
    <mergeCell ref="V27:X32"/>
    <mergeCell ref="A1:P1"/>
    <mergeCell ref="Q1:R1"/>
    <mergeCell ref="S1:U1"/>
    <mergeCell ref="D18:M18"/>
    <mergeCell ref="D19:M19"/>
    <mergeCell ref="I26:S26"/>
    <mergeCell ref="O27:S27"/>
    <mergeCell ref="P29:S29"/>
  </mergeCells>
  <printOptions horizontalCentered="1" verticalCentered="1"/>
  <pageMargins left="0.19685039370078741" right="0.19685039370078741" top="0.19685039370078741" bottom="0.19685039370078741" header="0.31496062992125984" footer="0.31496062992125984"/>
  <pageSetup paperSize="9" scale="91"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9A957-6954-4B29-B034-F5D7638D1742}">
  <sheetPr>
    <pageSetUpPr fitToPage="1"/>
  </sheetPr>
  <dimension ref="A1:BG36"/>
  <sheetViews>
    <sheetView tabSelected="1" zoomScale="120" zoomScaleNormal="120" workbookViewId="0">
      <selection activeCell="AB3" sqref="AB3:AJ3"/>
    </sheetView>
  </sheetViews>
  <sheetFormatPr baseColWidth="10" defaultRowHeight="14.4" x14ac:dyDescent="0.3"/>
  <cols>
    <col min="1" max="33" width="3.6640625" customWidth="1"/>
    <col min="34" max="34" width="3.6640625" style="2" customWidth="1"/>
    <col min="35" max="48" width="3.6640625" customWidth="1"/>
    <col min="49" max="51" width="3.6640625" hidden="1" customWidth="1"/>
    <col min="52" max="52" width="8.44140625" hidden="1" customWidth="1"/>
    <col min="53" max="53" width="5.33203125" style="4" hidden="1" customWidth="1"/>
    <col min="54" max="54" width="4.33203125" hidden="1" customWidth="1"/>
    <col min="55" max="55" width="3.6640625" style="2" hidden="1" customWidth="1"/>
    <col min="56" max="59" width="3.6640625" hidden="1" customWidth="1"/>
    <col min="60" max="77" width="3.6640625" customWidth="1"/>
  </cols>
  <sheetData>
    <row r="1" spans="1:59" ht="28.8" x14ac:dyDescent="0.3">
      <c r="A1" s="260" t="s">
        <v>0</v>
      </c>
      <c r="B1" s="260"/>
      <c r="C1" s="260"/>
      <c r="D1" s="260"/>
      <c r="E1" s="260"/>
      <c r="F1" s="260"/>
      <c r="G1" s="260"/>
      <c r="H1" s="260"/>
      <c r="I1" s="260"/>
      <c r="J1" s="260"/>
      <c r="K1" s="260"/>
      <c r="L1" s="260"/>
      <c r="M1" s="260"/>
      <c r="N1" s="260"/>
      <c r="O1" s="260"/>
      <c r="P1" s="260"/>
      <c r="Q1" s="260"/>
      <c r="R1" s="260"/>
      <c r="S1" s="260"/>
      <c r="T1" s="260"/>
      <c r="U1" s="260"/>
      <c r="V1" s="260"/>
      <c r="W1" s="260"/>
      <c r="X1" s="172" t="str">
        <f>IF(B9&lt;&gt;0,B9,"-")</f>
        <v>-</v>
      </c>
      <c r="Y1" s="172"/>
      <c r="Z1" s="172"/>
      <c r="AA1" s="172"/>
      <c r="AB1" s="172"/>
      <c r="AC1" s="172"/>
      <c r="AD1" s="172"/>
      <c r="AE1" s="172"/>
      <c r="AF1" s="172"/>
      <c r="AG1" s="172"/>
      <c r="AH1" s="172"/>
      <c r="AI1" s="172"/>
      <c r="AJ1" s="172"/>
      <c r="AK1" s="1"/>
      <c r="AL1" s="1"/>
      <c r="AM1" s="1"/>
    </row>
    <row r="2" spans="1:59" x14ac:dyDescent="0.3">
      <c r="T2" s="171"/>
      <c r="U2" s="171"/>
      <c r="V2" s="171"/>
      <c r="W2" s="171"/>
      <c r="BG2" s="10">
        <v>0</v>
      </c>
    </row>
    <row r="3" spans="1:59" x14ac:dyDescent="0.3">
      <c r="A3" s="251" t="s">
        <v>1</v>
      </c>
      <c r="B3" s="251"/>
      <c r="C3" s="251"/>
      <c r="D3" s="251"/>
      <c r="E3" s="252" t="s">
        <v>2</v>
      </c>
      <c r="F3" s="252"/>
      <c r="G3" s="252"/>
      <c r="H3" s="252"/>
      <c r="I3" s="253" t="s">
        <v>3</v>
      </c>
      <c r="J3" s="253"/>
      <c r="K3" s="253"/>
      <c r="L3" s="253"/>
      <c r="N3" s="10"/>
      <c r="O3" s="10"/>
      <c r="P3" s="173" t="s">
        <v>68</v>
      </c>
      <c r="Q3" s="173"/>
      <c r="R3" s="173"/>
      <c r="T3" s="171"/>
      <c r="U3" s="171"/>
      <c r="V3" s="171"/>
      <c r="W3" s="171"/>
      <c r="Y3" s="176" t="s">
        <v>67</v>
      </c>
      <c r="Z3" s="176"/>
      <c r="AA3" s="176"/>
      <c r="AB3" s="164"/>
      <c r="AC3" s="164"/>
      <c r="AD3" s="164"/>
      <c r="AE3" s="164"/>
      <c r="AF3" s="164"/>
      <c r="AG3" s="164"/>
      <c r="AH3" s="164"/>
      <c r="AI3" s="164"/>
      <c r="AJ3" s="164"/>
      <c r="BC3" s="306" t="s">
        <v>32</v>
      </c>
      <c r="BG3" s="10">
        <v>-40</v>
      </c>
    </row>
    <row r="4" spans="1:59" ht="15" thickBot="1" x14ac:dyDescent="0.35">
      <c r="P4" s="174">
        <v>45811</v>
      </c>
      <c r="Q4" s="175"/>
      <c r="R4" s="175"/>
      <c r="T4" s="171"/>
      <c r="U4" s="171"/>
      <c r="V4" s="171"/>
      <c r="W4" s="171"/>
      <c r="Y4" s="173" t="s">
        <v>69</v>
      </c>
      <c r="Z4" s="173"/>
      <c r="AA4" s="173"/>
      <c r="AB4" s="177"/>
      <c r="AC4" s="177"/>
      <c r="AD4" s="177"/>
      <c r="BC4" s="306"/>
    </row>
    <row r="5" spans="1:59" ht="15" customHeight="1" thickBot="1" x14ac:dyDescent="0.35">
      <c r="A5" s="254" t="s">
        <v>4</v>
      </c>
      <c r="B5" s="255"/>
      <c r="C5" s="255"/>
      <c r="D5" s="255"/>
      <c r="E5" s="255"/>
      <c r="F5" s="255"/>
      <c r="G5" s="256" t="s">
        <v>5</v>
      </c>
      <c r="H5" s="257"/>
      <c r="I5" s="18"/>
      <c r="J5" s="258" t="s">
        <v>29</v>
      </c>
      <c r="K5" s="259"/>
      <c r="L5" s="256" t="s">
        <v>5</v>
      </c>
      <c r="M5" s="257"/>
      <c r="N5" s="19"/>
      <c r="T5" s="171"/>
      <c r="U5" s="171"/>
      <c r="V5" s="171"/>
      <c r="W5" s="171"/>
      <c r="AC5" s="34"/>
      <c r="AD5" s="34"/>
      <c r="AG5" s="315" t="s">
        <v>44</v>
      </c>
      <c r="AH5" s="317" t="s">
        <v>43</v>
      </c>
      <c r="BC5" s="306"/>
    </row>
    <row r="6" spans="1:59" ht="14.4" customHeight="1" thickBot="1" x14ac:dyDescent="0.35">
      <c r="T6" s="171"/>
      <c r="U6" s="171"/>
      <c r="V6" s="171"/>
      <c r="W6" s="171"/>
      <c r="Y6" s="20"/>
      <c r="Z6" s="20"/>
      <c r="AA6" s="21"/>
      <c r="AB6" s="21"/>
      <c r="AC6" s="178" t="s">
        <v>34</v>
      </c>
      <c r="AD6" s="179"/>
      <c r="AG6" s="316"/>
      <c r="AH6" s="318"/>
      <c r="BC6" s="306"/>
    </row>
    <row r="7" spans="1:59" ht="14.4" customHeight="1" thickBot="1" x14ac:dyDescent="0.35">
      <c r="A7" s="273" t="s">
        <v>6</v>
      </c>
      <c r="B7" s="274" t="s">
        <v>7</v>
      </c>
      <c r="C7" s="275"/>
      <c r="D7" s="275"/>
      <c r="E7" s="275"/>
      <c r="F7" s="275"/>
      <c r="G7" s="276"/>
      <c r="H7" s="274" t="s">
        <v>8</v>
      </c>
      <c r="I7" s="275"/>
      <c r="J7" s="275"/>
      <c r="K7" s="275"/>
      <c r="L7" s="275"/>
      <c r="M7" s="276"/>
      <c r="N7" s="282" t="s">
        <v>112</v>
      </c>
      <c r="O7" s="283"/>
      <c r="P7" s="284"/>
      <c r="Q7" s="280" t="s">
        <v>9</v>
      </c>
      <c r="R7" s="280"/>
      <c r="Y7" s="321" t="s">
        <v>35</v>
      </c>
      <c r="Z7" s="322"/>
      <c r="AA7" s="321" t="s">
        <v>33</v>
      </c>
      <c r="AB7" s="356"/>
      <c r="AC7" s="180"/>
      <c r="AD7" s="181"/>
      <c r="AE7" s="311" t="s">
        <v>36</v>
      </c>
      <c r="AF7" s="312"/>
      <c r="AG7" s="316"/>
      <c r="AH7" s="318"/>
      <c r="BC7" s="306"/>
    </row>
    <row r="8" spans="1:59" x14ac:dyDescent="0.3">
      <c r="A8" s="273"/>
      <c r="B8" s="277"/>
      <c r="C8" s="278"/>
      <c r="D8" s="278"/>
      <c r="E8" s="278"/>
      <c r="F8" s="278"/>
      <c r="G8" s="279"/>
      <c r="H8" s="277"/>
      <c r="I8" s="278"/>
      <c r="J8" s="278"/>
      <c r="K8" s="278"/>
      <c r="L8" s="278"/>
      <c r="M8" s="279"/>
      <c r="N8" s="285"/>
      <c r="O8" s="286"/>
      <c r="P8" s="287"/>
      <c r="Q8" s="280"/>
      <c r="R8" s="281"/>
      <c r="S8" s="267" t="s">
        <v>26</v>
      </c>
      <c r="T8" s="268"/>
      <c r="U8" s="267" t="s">
        <v>27</v>
      </c>
      <c r="V8" s="268"/>
      <c r="W8" s="267" t="s">
        <v>28</v>
      </c>
      <c r="X8" s="269"/>
      <c r="Y8" s="323"/>
      <c r="Z8" s="324"/>
      <c r="AA8" s="323"/>
      <c r="AB8" s="357"/>
      <c r="AC8" s="182"/>
      <c r="AD8" s="183"/>
      <c r="AE8" s="313"/>
      <c r="AF8" s="314"/>
      <c r="AG8" s="316"/>
      <c r="AH8" s="318"/>
      <c r="BC8" s="306"/>
    </row>
    <row r="9" spans="1:59" x14ac:dyDescent="0.3">
      <c r="A9" s="3"/>
      <c r="B9" s="229"/>
      <c r="C9" s="230"/>
      <c r="D9" s="230"/>
      <c r="E9" s="230"/>
      <c r="F9" s="230"/>
      <c r="G9" s="231"/>
      <c r="H9" s="229"/>
      <c r="I9" s="230"/>
      <c r="J9" s="230"/>
      <c r="K9" s="230"/>
      <c r="L9" s="230"/>
      <c r="M9" s="231"/>
      <c r="N9" s="264"/>
      <c r="O9" s="265"/>
      <c r="P9" s="266"/>
      <c r="Q9" s="232"/>
      <c r="R9" s="233"/>
      <c r="S9" s="261">
        <f>IF(Q9=AZ9,BA9,0)+IF(Q9=AZ10,BA10,0)+IF(Q9=AZ11,BA11,0)+IF(Q9=AZ12,BA12,0)+IF(Q9=AZ13,BA13,0)+IF(Q9=AZ14,BA14,0)+IF(Q9=AZ15,BA9,0)+IF(Q9=AZ16,BA9,0)+IF(Q9=AZ17,BA9,0)+IF(Q9=AZ18,BA9,0)+IF(Q9=AZ19,BA9,0)+IF(Q9=AZ20,BA10,0)+IF(Q9=AZ21,BA10,0)+IF(G5="oui",IF(Q9=AZ10,-20,0)+IF(Q9=AZ11,-20,0)+IF(Q9=AZ20,-20,0)+IF(Q9=AZ21,-20,0),0)</f>
        <v>0</v>
      </c>
      <c r="T9" s="262"/>
      <c r="U9" s="261">
        <f>IF(Q9=AZ15,BA15,0)+IF(Q9=AZ16,BA16,0)+IF(Q9=AZ17,BA17,0)+IF(Q9=AZ18,BA18,0)+IF(Q9=AZ19,BA19,0)+IF(Q9=AZ20,BA20,0)+IF(Q9=AZ21,BA21,0)</f>
        <v>0</v>
      </c>
      <c r="V9" s="262"/>
      <c r="W9" s="261">
        <f>IF(Q9=AZ9,BA22,0)+IF(Q9=AZ10,BA23,0)+IF(Q9=AZ11,BA23,0)+IF(Q9=AZ12,BA23,0)+IF(Q9=AZ13,BA24,0)+IF(Q9=AZ14,BA24,0)+IF(Q9=AZ15,BA22,0)+IF(Q9=AZ16,BA22,0)+IF(Q9=AZ17,BA22,0)+IF(Q9=AZ18,BA22,0)+IF(Q9=AZ19,BA22,0)+IF(Q9=AZ20,BA23,0)+IF(Q9=AZ21,BA23,0)+IF(Q9=AZ22,BB22,0)+IF(Q9=AZ23,BB23,0)-(IF(N9&gt;DATE(2019,12,31),10,0)*(IF(Q9&lt;&gt;0,1,0)))</f>
        <v>0</v>
      </c>
      <c r="X9" s="263"/>
      <c r="Y9" s="374">
        <v>0</v>
      </c>
      <c r="Z9" s="375"/>
      <c r="AA9" s="307">
        <f>IF(BC16=3,IF(Q9=AZ15,-5,0)+IF(Q9=AZ16,-10,0)+IF(Q9=AZ17,-10,0)+IF(Q9=AZ18,-10,0)+IF(Q9=AZ19,-10,0)+IF(Q9=AZ20,-10,0)+IF(Q9=AZ21,-10,0),0)+IF(BC16&gt;3,IF(Q9=AZ15,-15,0)+IF(Q9=AZ16,-20,0)+IF(Q9=AZ17,-20,0)+IF(Q9=AZ18,-20,0)+IF(Q9=AZ19,-20,0)+IF(Q9=AZ20,-20,0)+IF(Q9=AZ21,-20,0),0)</f>
        <v>0</v>
      </c>
      <c r="AB9" s="308"/>
      <c r="AC9" s="304">
        <v>0</v>
      </c>
      <c r="AD9" s="305"/>
      <c r="AE9" s="309">
        <f>S9+U9+W9+Y9+AA9</f>
        <v>0</v>
      </c>
      <c r="AF9" s="310"/>
      <c r="AG9" s="16">
        <v>0</v>
      </c>
      <c r="AH9" s="22">
        <f>IF(AG9=6,1,0)+IF(AG9=7,1,0)+IF(AG9=8,1,0)+IF(AG9=8,1,0)+IF(AG9=9,1,0)+IF(AG9=10,1,0)+IF(AG9&gt;10,2,0)</f>
        <v>0</v>
      </c>
      <c r="AX9">
        <v>9</v>
      </c>
      <c r="AZ9" s="5" t="s">
        <v>10</v>
      </c>
      <c r="BA9" s="8">
        <f>'Grille tarifaire 2025-2026'!$G$6</f>
        <v>155</v>
      </c>
      <c r="BC9" s="11">
        <f>IF(Q9=AZ15,1,0)+IF(Q9=AZ16,1,0)+IF(Q9=AZ17,1,0)+IF(Q9=AZ18,1,0)+IF(Q9=AZ19,1,0)+IF(Q9=AZ20,1,0)+IF(Q9=AZ21,1,0)</f>
        <v>0</v>
      </c>
    </row>
    <row r="10" spans="1:59" x14ac:dyDescent="0.3">
      <c r="A10" s="3"/>
      <c r="B10" s="234"/>
      <c r="C10" s="235"/>
      <c r="D10" s="235"/>
      <c r="E10" s="235"/>
      <c r="F10" s="235"/>
      <c r="G10" s="236"/>
      <c r="H10" s="229"/>
      <c r="I10" s="230"/>
      <c r="J10" s="230"/>
      <c r="K10" s="230"/>
      <c r="L10" s="230"/>
      <c r="M10" s="231"/>
      <c r="N10" s="237"/>
      <c r="O10" s="238"/>
      <c r="P10" s="239"/>
      <c r="Q10" s="232"/>
      <c r="R10" s="233"/>
      <c r="S10" s="261">
        <f>IF(Q10=AZ9,BA9,0)+IF(Q10=AZ10,BA10,0)+IF(Q10=AZ11,BA11,0)+IF(Q10=AZ12,BA12,0)+IF(Q10=AZ13,BA13,0)+IF(Q10=AZ14,BA14,0)+IF(Q10=AZ15,BA9,0)+IF(Q10=AZ16,BA9,0)+IF(Q10=AZ17,BA9,0)+IF(Q10=AZ18,BA9,0)+IF(Q10=AZ19,BA9,0)+IF(Q10=AZ20,BA10,0)+IF(Q10=AZ21,BA10,0)+IF(G5="oui",IF(Q10=AZ10,-20,0)+IF(Q10=AZ11,-20,0)+IF(Q10=AZ20,-20,0)+IF(Q10=AZ21,-20,0),0)</f>
        <v>0</v>
      </c>
      <c r="T10" s="262"/>
      <c r="U10" s="261">
        <f>IF(Q10=AZ15,BA15,0)+IF(Q10=AZ16,BA16,0)+IF(Q10=AZ17,BA17,0)+IF(Q10=AZ18,BA18,0)+IF(Q10=AZ19,BA19,0)+IF(Q10=AZ20,BA20,0)+IF(Q10=AZ21,BA21,0)</f>
        <v>0</v>
      </c>
      <c r="V10" s="262"/>
      <c r="W10" s="291">
        <f>IF(Q10=AZ9,BA22,0)+IF(Q10=AZ10,BA23,0)+IF(Q10=AZ11,BA23,0)+IF(Q10=AZ12,BA23,0)+IF(Q10=AZ13,BA24,0)+IF(Q10=AZ14,BA24,0)+IF(Q10=AZ15,BA22,0)+IF(Q10=AZ16,BA22,0)+IF(Q10=AZ17,BA22,0)+IF(Q10=AZ18,BA22,0)+IF(Q10=AZ19,BA22,0)+IF(Q10=AZ20,BA23,0)+IF(Q10=AZ21,BA23,0)+IF(Q10=AZ22,BB22,0)+IF(Q10=AZ23,BB23,0)-(IF(N10&gt;DATE(2019,12,31),10,0)*(IF(Q10&lt;&gt;0,1,0)))</f>
        <v>0</v>
      </c>
      <c r="X10" s="292"/>
      <c r="Y10" s="374">
        <v>0</v>
      </c>
      <c r="Z10" s="375"/>
      <c r="AA10" s="307">
        <f>IF(BC16=3,IF(Q10=AZ15,-5,0)+IF(Q10=AZ16,-10,0)+IF(Q10=AZ17,-10,0)+IF(Q10=AZ18,-10,0)+IF(Q10=AZ19,-10,0)+IF(Q10=AZ20,-10,0)+IF(Q10=AZ21,-10,0),0)+IF(BC16&gt;3,IF(Q10=AZ15,-15,0)+IF(Q10=AZ16,-20,0)+IF(Q10=AZ17,-20,0)+IF(Q10=AZ18,-20,0)+IF(Q10=AZ19,-20,0)+IF(Q10=AZ20,-20,0)+IF(Q10=AZ21,-20,0),0)</f>
        <v>0</v>
      </c>
      <c r="AB10" s="308"/>
      <c r="AC10" s="304">
        <v>0</v>
      </c>
      <c r="AD10" s="305"/>
      <c r="AE10" s="309">
        <f t="shared" ref="AE10:AE15" si="0">S10+U10+W10+Y10+AA10</f>
        <v>0</v>
      </c>
      <c r="AF10" s="310"/>
      <c r="AG10" s="16">
        <v>0</v>
      </c>
      <c r="AH10" s="22">
        <f t="shared" ref="AH10:AH15" si="1">IF(AG10=6,1,0)+IF(AG10=7,1,0)+IF(AG10=8,1,0)+IF(AG10=8,1,0)+IF(AG10=9,1,0)+IF(AG10=10,1,0)+IF(AG10&gt;10,2,0)</f>
        <v>0</v>
      </c>
      <c r="AX10">
        <v>10</v>
      </c>
      <c r="AZ10" s="6" t="s">
        <v>11</v>
      </c>
      <c r="BA10" s="8">
        <f>'Grille tarifaire 2025-2026'!$S$6</f>
        <v>205</v>
      </c>
      <c r="BC10" s="11">
        <f>IF(Q10=AZ15,1,0)+IF(Q10=AZ16,1,0)+IF(Q10=AZ17,1,0)+IF(Q10=AZ18,1,0)+IF(Q10=AZ19,1,0)+IF(Q10=AZ20,1,0)+IF(Q10=AZ21,1,0)</f>
        <v>0</v>
      </c>
    </row>
    <row r="11" spans="1:59" x14ac:dyDescent="0.3">
      <c r="A11" s="3"/>
      <c r="B11" s="270"/>
      <c r="C11" s="271"/>
      <c r="D11" s="271"/>
      <c r="E11" s="271"/>
      <c r="F11" s="271"/>
      <c r="G11" s="272"/>
      <c r="H11" s="229"/>
      <c r="I11" s="230"/>
      <c r="J11" s="230"/>
      <c r="K11" s="230"/>
      <c r="L11" s="230"/>
      <c r="M11" s="231"/>
      <c r="N11" s="237"/>
      <c r="O11" s="238"/>
      <c r="P11" s="239"/>
      <c r="Q11" s="232"/>
      <c r="R11" s="233"/>
      <c r="S11" s="261">
        <f>IF(Q11=AZ9,BA9,0)+IF(Q11=AZ10,BA10,0)+IF(Q11=AZ11,BA11,0)+IF(Q11=AZ12,BA12,0)+IF(Q11=AZ13,BA13,0)+IF(Q11=AZ14,BA14,0)+IF(Q11=AZ15,BA9,0)+IF(Q11=AZ16,BA9,0)+IF(Q11=AZ17,BA9,0)+IF(Q11=AZ18,BA9,0)+IF(Q11=AZ19,BA9,0)+IF(Q11=AZ20,BA10,0)+IF(Q11=AZ21,BA10,0)+IF(G5="oui",IF(Q11=AZ10,-20,0)+IF(Q11=AZ11,-20,0)+IF(Q11=AZ20,-20,0)+IF(Q11=AZ21,-20,0),0)</f>
        <v>0</v>
      </c>
      <c r="T11" s="262"/>
      <c r="U11" s="261">
        <f>IF(Q11=AZ15,BA15,0)+IF(Q11=AZ16,BA16,0)+IF(Q11=AZ17,BA17,0)+IF(Q11=AZ18,BA18,0)+IF(Q11=AZ19,BA19,0)+IF(Q11=AZ20,BA20,0)+IF(Q11=AZ21,BA21,0)</f>
        <v>0</v>
      </c>
      <c r="V11" s="262"/>
      <c r="W11" s="291">
        <f>IF(Q11=AZ9,BA22,0)+IF(Q11=AZ10,BA23,0)+IF(Q11=AZ11,BA23,0)+IF(Q11=AZ12,BA23,0)+IF(Q11=AZ13,BA24,0)+IF(Q11=AZ14,BA24,0)+IF(Q11=AZ15,BA22,0)+IF(Q11=AZ16,BA22,0)+IF(Q11=AZ17,BA22,0)+IF(Q11=AZ18,BA22,0)+IF(Q11=AZ19,BA22,0)+IF(Q11=AZ20,BA23,0)+IF(Q11=AZ21,BA23,0)+IF(Q11=AZ22,BB22,0)+IF(Q11=AZ23,BB23,0)-(IF(N11&gt;DATE(2019,12,31),10,0)*(IF(Q11&lt;&gt;0,1,0)))</f>
        <v>0</v>
      </c>
      <c r="X11" s="292"/>
      <c r="Y11" s="374">
        <v>0</v>
      </c>
      <c r="Z11" s="375"/>
      <c r="AA11" s="307">
        <f>IF(BC16=3,IF(Q11=AZ15,-5,0)+IF(Q11=AZ16,-10,0)+IF(Q11=AZ17,-10,0)+IF(Q11=AZ18,-10,0)+IF(Q11=AZ19,-10,0)+IF(Q11=AZ20,-10,0)+IF(Q11=AZ21,-10,0),0)+IF(BC16&gt;3,IF(Q11=AZ15,-15,0)+IF(Q11=AZ16,-20,0)+IF(Q11=AZ17,-20,0)+IF(Q11=AZ18,-20,0)+IF(Q11=AZ19,-20,0)+IF(Q11=AZ20,-20,0)+IF(Q11=AZ21,-20,0),0)</f>
        <v>0</v>
      </c>
      <c r="AB11" s="308"/>
      <c r="AC11" s="304">
        <v>0</v>
      </c>
      <c r="AD11" s="305"/>
      <c r="AE11" s="309">
        <f t="shared" si="0"/>
        <v>0</v>
      </c>
      <c r="AF11" s="310"/>
      <c r="AG11" s="16">
        <v>0</v>
      </c>
      <c r="AH11" s="22">
        <f t="shared" si="1"/>
        <v>0</v>
      </c>
      <c r="AX11">
        <v>11</v>
      </c>
      <c r="AZ11" s="6" t="s">
        <v>12</v>
      </c>
      <c r="BA11" s="8">
        <f>'Grille tarifaire 2025-2026'!$W$6</f>
        <v>185</v>
      </c>
      <c r="BC11" s="11">
        <f>IF(Q11=AZ15,1,0)+IF(Q11=AZ16,1,0)+IF(Q11=AZ17,1,0)+IF(Q11=AZ18,1,0)+IF(Q11=AZ19,1,0)+IF(Q11=AZ20,1,0)+IF(Q11=AZ21,1,0)</f>
        <v>0</v>
      </c>
    </row>
    <row r="12" spans="1:59" x14ac:dyDescent="0.3">
      <c r="A12" s="3"/>
      <c r="B12" s="270"/>
      <c r="C12" s="271"/>
      <c r="D12" s="271"/>
      <c r="E12" s="271"/>
      <c r="F12" s="271"/>
      <c r="G12" s="272"/>
      <c r="H12" s="229"/>
      <c r="I12" s="230"/>
      <c r="J12" s="230"/>
      <c r="K12" s="230"/>
      <c r="L12" s="230"/>
      <c r="M12" s="231"/>
      <c r="N12" s="237"/>
      <c r="O12" s="238"/>
      <c r="P12" s="239"/>
      <c r="Q12" s="232"/>
      <c r="R12" s="233"/>
      <c r="S12" s="261">
        <f>IF(Q12=AZ9,BA9,0)+IF(Q12=AZ10,BA10,0)+IF(Q12=AZ11,BA11,0)+IF(Q12=AZ12,BA12,0)+IF(Q12=AZ13,BA13,0)+IF(Q12=AZ14,BA14,0)+IF(Q12=AZ15,BA9,0)+IF(Q12=AZ16,BA9,0)+IF(Q12=AZ17,BA9,0)+IF(Q12=AZ18,BA9,0)+IF(Q12=AZ19,BA9,0)+IF(Q12=AZ20,BA10,0)+IF(Q12=AZ21,BA10,0)+IF(G5="oui",IF(Q12=AZ10,-20,0)+IF(Q12=AZ11,-20,0)+IF(Q12=AZ20,-20,0)+IF(Q12=AZ21,-20,0),0)</f>
        <v>0</v>
      </c>
      <c r="T12" s="262"/>
      <c r="U12" s="261">
        <f>IF(Q12=AZ15,BA15,0)+IF(Q12=AZ16,BA16,0)+IF(Q12=AZ17,BA17,0)+IF(Q12=AZ18,BA18,0)+IF(Q12=AZ19,BA19,0)+IF(Q12=AZ20,BA20,0)+IF(Q12=AZ21,BA21,0)</f>
        <v>0</v>
      </c>
      <c r="V12" s="262"/>
      <c r="W12" s="291">
        <f>IF(Q12=AZ9,BA22,0)+IF(Q12=AZ10,BA23,0)+IF(Q12=AZ11,BA23,0)+IF(Q12=AZ12,BA23,0)+IF(Q12=AZ13,BA24,0)+IF(Q12=AZ14,BA24,0)+IF(Q12=AZ15,BA22,0)+IF(Q12=AZ16,BA22,0)+IF(Q12=AZ17,BA22,0)+IF(Q12=AZ18,BA22,0)+IF(Q12=AZ19,BA22,0)+IF(Q12=AZ20,BA23,0)+IF(Q12=AZ21,BA23,0)+IF(Q12=AZ22,BB22,0)+IF(Q12=AZ23,BB23,0)-(IF(N12&gt;DATE(2019,12,31),10,0)*(IF(Q12&lt;&gt;0,1,0)))</f>
        <v>0</v>
      </c>
      <c r="X12" s="292"/>
      <c r="Y12" s="374">
        <v>0</v>
      </c>
      <c r="Z12" s="375"/>
      <c r="AA12" s="307">
        <f>IF(BC16=3,IF(Q12=AZ15,-5,0)+IF(Q12=AZ16,-10,0)+IF(Q12=AZ17,-10,0)+IF(Q12=AZ18,-10,0)+IF(Q12=AZ19,-10,0)+IF(Q12=AZ20,-10,0)+IF(Q12=AZ21,-10,0),0)+IF(BC16&gt;3,IF(Q12=AZ15,-15,0)+IF(Q12=AZ16,-20,0)+IF(Q12=AZ17,-20,0)+IF(Q12=AZ18,-20,0)+IF(Q12=AZ19,-20,0)+IF(Q12=AZ20,-20,0)+IF(Q12=AZ21,-20,0),0)</f>
        <v>0</v>
      </c>
      <c r="AB12" s="308"/>
      <c r="AC12" s="304">
        <v>0</v>
      </c>
      <c r="AD12" s="305"/>
      <c r="AE12" s="309">
        <f t="shared" si="0"/>
        <v>0</v>
      </c>
      <c r="AF12" s="310"/>
      <c r="AG12" s="16">
        <v>0</v>
      </c>
      <c r="AH12" s="22">
        <f t="shared" si="1"/>
        <v>0</v>
      </c>
      <c r="AX12">
        <v>12</v>
      </c>
      <c r="AZ12" s="6" t="s">
        <v>24</v>
      </c>
      <c r="BA12" s="8">
        <f>'Grille tarifaire 2025-2026'!$Y$6</f>
        <v>75</v>
      </c>
      <c r="BC12" s="11">
        <f>IF(Q12=AZ15,1,0)+IF(Q12=AZ16,1,0)+IF(Q12=AZ17,1,0)+IF(Q12=AZ18,1,0)+IF(Q12=AZ19,1,0)+IF(Q12=AZ20,1,0)+IF(Q12=AZ21,1,0)</f>
        <v>0</v>
      </c>
    </row>
    <row r="13" spans="1:59" x14ac:dyDescent="0.3">
      <c r="A13" s="3"/>
      <c r="B13" s="270"/>
      <c r="C13" s="271"/>
      <c r="D13" s="271"/>
      <c r="E13" s="271"/>
      <c r="F13" s="271"/>
      <c r="G13" s="272"/>
      <c r="H13" s="288"/>
      <c r="I13" s="289"/>
      <c r="J13" s="289"/>
      <c r="K13" s="289"/>
      <c r="L13" s="289"/>
      <c r="M13" s="290"/>
      <c r="N13" s="237"/>
      <c r="O13" s="238"/>
      <c r="P13" s="239"/>
      <c r="Q13" s="232"/>
      <c r="R13" s="233"/>
      <c r="S13" s="261">
        <f>IF(Q13=AZ9,BA9,0)+IF(Q13=AZ10,BA10,0)+IF(Q13=AZ11,BA11,0)+IF(Q13=AZ12,BA12,0)+IF(Q13=AZ13,BA13,0)+IF(Q13=AZ14,BA14,0)+IF(Q13=AZ15,BA9,0)+IF(Q13=AZ16,BA9,0)+IF(Q13=AZ17,BA9,0)+IF(Q13=AZ18,BA9,0)+IF(Q13=AZ19,BA9,0)+IF(Q13=AZ20,BA10,0)+IF(Q13=AZ21,BA10,0)+IF(G5="oui",IF(Q13=AZ10,-20,0)+IF(Q13=AZ11,-20,0)+IF(Q13=AZ20,-20,0)+IF(Q13=AZ21,-20,0),0)</f>
        <v>0</v>
      </c>
      <c r="T13" s="262"/>
      <c r="U13" s="261">
        <f>IF(Q13=AZ15,BA15,0)+IF(Q13=AZ16,BA16,0)+IF(Q13=AZ17,BA17,0)+IF(Q13=AZ18,BA18,0)+IF(Q13=AZ19,BA19,0)+IF(Q13=AZ20,BA20,0)+IF(Q13=AZ21,BA21,0)</f>
        <v>0</v>
      </c>
      <c r="V13" s="262"/>
      <c r="W13" s="291">
        <f>IF(Q13=AZ9,BA22,0)+IF(Q13=AZ10,BA23,0)+IF(Q13=AZ11,BA23,0)+IF(Q13=AZ12,BA23,0)+IF(Q13=AZ13,BA24,0)+IF(Q13=AZ14,BA24,0)+IF(Q13=AZ15,BA22,0)+IF(Q13=AZ16,BA22,0)+IF(Q13=AZ17,BA22,0)+IF(Q13=AZ18,BA22,0)+IF(Q13=AZ19,BA22,0)+IF(Q13=AZ20,BA23,0)+IF(Q13=AZ21,BA23,0)+IF(Q13=AZ22,BB22,0)+IF(Q13=AZ23,BB23,0)-(IF(N13&gt;DATE(2019,12,31),10,0)*(IF(Q13&lt;&gt;0,1,0)))</f>
        <v>0</v>
      </c>
      <c r="X13" s="292"/>
      <c r="Y13" s="374">
        <v>0</v>
      </c>
      <c r="Z13" s="375"/>
      <c r="AA13" s="307">
        <f>IF(BC16=3,IF(Q13=AZ15,-5,0)+IF(Q13=AZ16,-10,0)+IF(Q13=AZ17,-10,0)+IF(Q13=AZ18,-10,0)+IF(Q13=AZ19,-10,0)+IF(Q13=AZ20,-10,0)+IF(Q13=AZ21,-10,0),0)+IF(BC16&gt;3,IF(Q13=AZ15,-15,0)+IF(Q13=AZ16,-20,0)+IF(Q13=AZ17,-20,0)+IF(Q13=AZ18,-20,0)+IF(Q13=AZ19,-20,0)+IF(Q13=AZ20,-20,0)+IF(Q13=AZ21,-20,0),0)</f>
        <v>0</v>
      </c>
      <c r="AB13" s="308"/>
      <c r="AC13" s="304">
        <v>0</v>
      </c>
      <c r="AD13" s="305"/>
      <c r="AE13" s="309">
        <f t="shared" si="0"/>
        <v>0</v>
      </c>
      <c r="AF13" s="310"/>
      <c r="AG13" s="16">
        <v>0</v>
      </c>
      <c r="AH13" s="22">
        <f t="shared" si="1"/>
        <v>0</v>
      </c>
      <c r="AX13">
        <v>13</v>
      </c>
      <c r="AZ13" s="6" t="s">
        <v>22</v>
      </c>
      <c r="BA13" s="8">
        <v>65</v>
      </c>
      <c r="BC13" s="11">
        <f>IF(Q13=AZ15,1,0)+IF(Q13=AZ16,1,0)+IF(Q13=AZ17,1,0)+IF(Q13=AZ18,1,0)+IF(Q13=AZ19,1,0)+IF(Q13=AZ20,1,0)+IF(Q13=AZ21,1,0)</f>
        <v>0</v>
      </c>
    </row>
    <row r="14" spans="1:59" x14ac:dyDescent="0.3">
      <c r="A14" s="3"/>
      <c r="B14" s="270"/>
      <c r="C14" s="271"/>
      <c r="D14" s="271"/>
      <c r="E14" s="271"/>
      <c r="F14" s="271"/>
      <c r="G14" s="272"/>
      <c r="H14" s="229"/>
      <c r="I14" s="230"/>
      <c r="J14" s="230"/>
      <c r="K14" s="230"/>
      <c r="L14" s="230"/>
      <c r="M14" s="231"/>
      <c r="N14" s="237"/>
      <c r="O14" s="238"/>
      <c r="P14" s="239"/>
      <c r="Q14" s="232"/>
      <c r="R14" s="233"/>
      <c r="S14" s="261">
        <f>IF(Q14=AZ9,BA9,0)+IF(Q14=AZ10,BA10,0)+IF(Q14=AZ11,BA11,0)+IF(Q14=AZ12,BA12,0)+IF(Q14=AZ13,BA13,0)+IF(Q14=AZ14,BA14,0)+IF(Q14=AZ15,BA9,0)+IF(Q14=AZ16,BA9,0)+IF(Q14=AZ17,BA9,0)+IF(Q14=AZ18,BA9,0)+IF(Q14=AZ19,BA9,0)+IF(Q14=AZ20,BA10,0)+IF(Q14=AZ21,BA10,0)+IF(G5="oui",IF(Q14=AZ10,-20,0)+IF(Q14=AZ11,-20,0)+IF(Q14=AZ20,-20,0)+IF(Q14=AZ21,-20,0),0)</f>
        <v>0</v>
      </c>
      <c r="T14" s="262"/>
      <c r="U14" s="261">
        <f>IF(Q14=AZ15,BA15,0)+IF(Q14=AZ16,BA16,0)+IF(Q14=AZ17,BA17,0)+IF(Q14=AZ18,BA18,0)+IF(Q14=AZ19,BA19,0)+IF(Q14=AZ20,BA20,0)+IF(Q14=AZ21,BA21,0)</f>
        <v>0</v>
      </c>
      <c r="V14" s="262"/>
      <c r="W14" s="291">
        <f>IF(Q14=AZ9,BA22,0)+IF(Q14=AZ10,BA23,0)+IF(Q14=AZ11,BA23,0)+IF(Q14=AZ12,BA23,0)+IF(Q14=AZ13,BA24,0)+IF(Q14=AZ14,BA24,0)+IF(Q14=AZ15,BA22,0)+IF(Q14=AZ16,BA22,0)+IF(Q14=AZ17,BA22,0)+IF(Q14=AZ18,BA22,0)+IF(Q14=AZ19,BA22,0)+IF(Q14=AZ20,BA23,0)+IF(Q14=AZ21,BA23,0)+IF(Q14=AZ22,BB22,0)+IF(Q14=AZ23,BB23,0)-(IF(N14&gt;DATE(2019,12,31),10,0)*(IF(Q14&lt;&gt;0,1,0)))</f>
        <v>0</v>
      </c>
      <c r="X14" s="292"/>
      <c r="Y14" s="374">
        <v>0</v>
      </c>
      <c r="Z14" s="375"/>
      <c r="AA14" s="307">
        <f>IF(BC16=3,IF(Q14=AZ15,-5,0)+IF(Q14=AZ16,-10,0)+IF(Q14=AZ17,-10,0)+IF(Q14=AZ18,-10,0)+IF(Q14=AZ19,-10,0)+IF(Q14=AZ20,-10,0)+IF(Q14=AZ21,-10,0),0)+IF(BC16&gt;3,IF(Q14=AZ15,-15,0)+IF(Q14=AZ16,-20,0)+IF(Q14=AZ17,-20,0)+IF(Q14=AZ18,-20,0)+IF(Q14=AZ19,-20,0)+IF(Q14=AZ20,-20,0)+IF(Q14=AZ21,-20,0),0)</f>
        <v>0</v>
      </c>
      <c r="AB14" s="308"/>
      <c r="AC14" s="304">
        <v>0</v>
      </c>
      <c r="AD14" s="305"/>
      <c r="AE14" s="309">
        <f t="shared" si="0"/>
        <v>0</v>
      </c>
      <c r="AF14" s="310"/>
      <c r="AG14" s="16">
        <v>0</v>
      </c>
      <c r="AH14" s="22">
        <f t="shared" si="1"/>
        <v>0</v>
      </c>
      <c r="AX14">
        <v>14</v>
      </c>
      <c r="AZ14" s="6" t="s">
        <v>23</v>
      </c>
      <c r="BA14" s="8">
        <v>75</v>
      </c>
      <c r="BC14" s="11">
        <f>IF(Q14=AZ15,1,0)+IF(Q14=AZ16,1,0)+IF(Q14=AZ17,1,0)+IF(Q14=AZ18,1,0)+IF(Q14=AZ19,1,0)+IF(Q14=AZ20,1,0)+IF(Q14=AZ21,1,0)</f>
        <v>0</v>
      </c>
    </row>
    <row r="15" spans="1:59" ht="15" thickBot="1" x14ac:dyDescent="0.35">
      <c r="A15" s="3"/>
      <c r="B15" s="270"/>
      <c r="C15" s="271"/>
      <c r="D15" s="271"/>
      <c r="E15" s="271"/>
      <c r="F15" s="271"/>
      <c r="G15" s="272"/>
      <c r="H15" s="229"/>
      <c r="I15" s="230"/>
      <c r="J15" s="230"/>
      <c r="K15" s="230"/>
      <c r="L15" s="230"/>
      <c r="M15" s="231"/>
      <c r="N15" s="237"/>
      <c r="O15" s="238"/>
      <c r="P15" s="239"/>
      <c r="Q15" s="232"/>
      <c r="R15" s="233"/>
      <c r="S15" s="293">
        <f>IF(Q15=AZ9,BA9,0)+IF(Q15=AZ10,BA10,0)+IF(Q15=AZ11,BA11,0)+IF(Q15=AZ12,BA12,0)+IF(Q15=AZ13,BA13,0)+IF(Q15=AZ14,BA14,0)+IF(Q15=AZ15,BA9,0)+IF(Q15=AZ16,BA9,0)+IF(Q15=AZ17,BA9,0)+IF(Q15=AZ18,BA9,0)+IF(Q15=AZ19,BA9,0)+IF(Q15=AZ20,BA10,0)+IF(Q15=AZ21,BA10,0)+IF(G5="oui",IF(Q15=AZ10,-20,0)+IF(Q15=AZ11,-20,0)+IF(Q15=AZ20,-20,0)+IF(Q15=AZ21,-20,0),0)</f>
        <v>0</v>
      </c>
      <c r="T15" s="294"/>
      <c r="U15" s="295">
        <f>IF(Q15=AZ15,BA15,0)+IF(Q15=AZ16,BA16,0)+IF(Q15=AZ17,BA17,0)+IF(Q15=AZ18,BA18,0)+IF(Q15=AZ19,BA19,0)+IF(Q15=AZ20,BA20,0)+IF(Q15=AZ21,BA21,0)</f>
        <v>0</v>
      </c>
      <c r="V15" s="296"/>
      <c r="W15" s="297">
        <f>IF(Q15=AZ9,BA22,0)+IF(Q15=AZ10,BA23,0)+IF(Q15=AZ11,BA23,0)+IF(Q15=AZ12,BA23,0)+IF(Q15=AZ13,BA24,0)+IF(Q15=AZ14,BA24,0)+IF(Q15=AZ15,BA22,0)+IF(Q15=AZ16,BA22,0)+IF(Q15=AZ17,BA22,0)+IF(Q15=AZ18,BA22,0)+IF(Q15=AZ19,BA22,0)+IF(Q15=AZ20,BA23,0)+IF(Q15=AZ21,BA23,0)+IF(Q15=AZ22,BB22,0)+IF(Q15=AZ23,BB23,0)-(IF(N15&gt;DATE(2019,12,31),10,0)*(IF(Q15&lt;&gt;0,1,0)))</f>
        <v>0</v>
      </c>
      <c r="X15" s="298"/>
      <c r="Y15" s="374">
        <v>0</v>
      </c>
      <c r="Z15" s="375"/>
      <c r="AA15" s="378">
        <f>IF(BC16=3,IF(Q15=AZ15,-5,0)+IF(Q15=AZ16,-10,0)+IF(Q15=AZ17,-10,0)+IF(Q15=AZ18,-10,0)+IF(Q15=AZ19,-10,0)+IF(Q15=AZ20,-10,0)+IF(Q15=AZ21,-10,0),0)+IF(BC16&gt;3,IF(Q15=AZ15,-15,0)+IF(Q15=AZ16,-20,0)+IF(Q15=AZ17,-20,0)+IF(Q15=AZ18,-20,0)+IF(Q15=AZ19,-20,0)+IF(Q15=AZ20,-20,0)+IF(Q15=AZ21,-20,0),0)</f>
        <v>0</v>
      </c>
      <c r="AB15" s="379"/>
      <c r="AC15" s="319">
        <v>0</v>
      </c>
      <c r="AD15" s="320"/>
      <c r="AE15" s="325">
        <f t="shared" si="0"/>
        <v>0</v>
      </c>
      <c r="AF15" s="326"/>
      <c r="AG15" s="17">
        <v>0</v>
      </c>
      <c r="AH15" s="23">
        <f t="shared" si="1"/>
        <v>0</v>
      </c>
      <c r="AX15">
        <v>15</v>
      </c>
      <c r="AZ15" s="7" t="s">
        <v>13</v>
      </c>
      <c r="BA15" s="8">
        <f>'Grille tarifaire 2025-2026'!$G$10</f>
        <v>140</v>
      </c>
      <c r="BC15" s="11">
        <f>IF(Q15=AZ15,1,0)+IF(Q15=AZ16,1,0)+IF(Q15=AZ17,1,0)+IF(Q15=AZ18,1,0)+IF(Q15=AZ19,1,0)+IF(Q15=AZ20,1,0)+IF(Q15=AZ21,1,0)</f>
        <v>0</v>
      </c>
    </row>
    <row r="16" spans="1:59" ht="15" thickBot="1" x14ac:dyDescent="0.35">
      <c r="T16" s="302" t="s">
        <v>66</v>
      </c>
      <c r="U16" s="303"/>
      <c r="V16" s="24">
        <f>BC16</f>
        <v>0</v>
      </c>
      <c r="AA16" s="330">
        <f>SUM(AA9:AA15)</f>
        <v>0</v>
      </c>
      <c r="AB16" s="331"/>
      <c r="AE16" s="330">
        <f>SUM(AE9:AF15)</f>
        <v>0</v>
      </c>
      <c r="AF16" s="331"/>
      <c r="AH16" s="25">
        <f>SUM(AH9:AH15)</f>
        <v>0</v>
      </c>
      <c r="AX16">
        <v>16</v>
      </c>
      <c r="AZ16" s="6" t="s">
        <v>14</v>
      </c>
      <c r="BA16" s="8">
        <f>'Grille tarifaire 2025-2026'!$K$10</f>
        <v>240</v>
      </c>
      <c r="BC16" s="11">
        <f>BC9+BC10+BC11+BC12+BC13+BC14+BC15</f>
        <v>0</v>
      </c>
    </row>
    <row r="17" spans="1:57" ht="15" thickBot="1" x14ac:dyDescent="0.35">
      <c r="A17" s="299" t="s">
        <v>8</v>
      </c>
      <c r="B17" s="243"/>
      <c r="C17" s="243"/>
      <c r="D17" s="243"/>
      <c r="E17" s="243"/>
      <c r="F17" s="243"/>
      <c r="G17" s="243" t="s">
        <v>30</v>
      </c>
      <c r="H17" s="243"/>
      <c r="I17" s="243"/>
      <c r="J17" s="243" t="s">
        <v>31</v>
      </c>
      <c r="K17" s="243"/>
      <c r="L17" s="243"/>
      <c r="M17" s="243"/>
      <c r="N17" s="243"/>
      <c r="O17" s="243"/>
      <c r="P17" s="243"/>
      <c r="Q17" s="243"/>
      <c r="R17" s="244"/>
      <c r="S17" s="18"/>
      <c r="T17" s="18"/>
      <c r="U17" s="18"/>
      <c r="V17" s="18"/>
      <c r="W17" s="18"/>
      <c r="AX17">
        <v>17</v>
      </c>
      <c r="AZ17" s="6" t="s">
        <v>21</v>
      </c>
      <c r="BA17" s="8">
        <f>'Grille tarifaire 2025-2026'!$M$10</f>
        <v>460</v>
      </c>
    </row>
    <row r="18" spans="1:57" x14ac:dyDescent="0.3">
      <c r="A18" s="245" t="str">
        <f t="shared" ref="A18:A24" si="2">IF(H9&lt;&gt;0,H9,"-")</f>
        <v>-</v>
      </c>
      <c r="B18" s="246"/>
      <c r="C18" s="246"/>
      <c r="D18" s="246"/>
      <c r="E18" s="246"/>
      <c r="F18" s="246"/>
      <c r="G18" s="247"/>
      <c r="H18" s="247"/>
      <c r="I18" s="247"/>
      <c r="J18" s="218"/>
      <c r="K18" s="218"/>
      <c r="L18" s="218"/>
      <c r="M18" s="218"/>
      <c r="N18" s="218"/>
      <c r="O18" s="218"/>
      <c r="P18" s="218"/>
      <c r="Q18" s="218"/>
      <c r="R18" s="219"/>
      <c r="S18" s="18"/>
      <c r="T18" s="344" t="s">
        <v>37</v>
      </c>
      <c r="U18" s="345"/>
      <c r="V18" s="350">
        <f>X18-3</f>
        <v>2018</v>
      </c>
      <c r="W18" s="350"/>
      <c r="X18" s="350">
        <f>'Grille tarifaire 2025-2026'!G4</f>
        <v>2021</v>
      </c>
      <c r="Y18" s="350"/>
      <c r="Z18" s="351" t="s">
        <v>13</v>
      </c>
      <c r="AA18" s="352"/>
      <c r="AC18" s="364" t="s">
        <v>52</v>
      </c>
      <c r="AD18" s="365"/>
      <c r="AE18" s="368">
        <f>IF(L5="oui",-20,0)</f>
        <v>0</v>
      </c>
      <c r="AF18" s="369"/>
      <c r="AX18">
        <v>18</v>
      </c>
      <c r="AZ18" s="6" t="s">
        <v>15</v>
      </c>
      <c r="BA18" s="8">
        <f>'Grille tarifaire 2025-2026'!$O$10</f>
        <v>560</v>
      </c>
    </row>
    <row r="19" spans="1:57" ht="15" thickBot="1" x14ac:dyDescent="0.35">
      <c r="A19" s="248" t="str">
        <f t="shared" si="2"/>
        <v>-</v>
      </c>
      <c r="B19" s="249"/>
      <c r="C19" s="249"/>
      <c r="D19" s="249"/>
      <c r="E19" s="249"/>
      <c r="F19" s="249"/>
      <c r="G19" s="250"/>
      <c r="H19" s="250"/>
      <c r="I19" s="250"/>
      <c r="J19" s="213"/>
      <c r="K19" s="213"/>
      <c r="L19" s="213"/>
      <c r="M19" s="213"/>
      <c r="N19" s="213"/>
      <c r="O19" s="213"/>
      <c r="P19" s="213"/>
      <c r="Q19" s="213"/>
      <c r="R19" s="214"/>
      <c r="S19" s="18"/>
      <c r="T19" s="346" t="s">
        <v>38</v>
      </c>
      <c r="U19" s="347"/>
      <c r="V19" s="343">
        <f>X19-9</f>
        <v>2008</v>
      </c>
      <c r="W19" s="343"/>
      <c r="X19" s="343">
        <f>V18-1</f>
        <v>2017</v>
      </c>
      <c r="Y19" s="343"/>
      <c r="Z19" s="341" t="s">
        <v>40</v>
      </c>
      <c r="AA19" s="342"/>
      <c r="AB19" s="26"/>
      <c r="AC19" s="366"/>
      <c r="AD19" s="367"/>
      <c r="AE19" s="370"/>
      <c r="AF19" s="371"/>
      <c r="AG19" s="13"/>
      <c r="AH19" s="27"/>
      <c r="AI19" s="13"/>
      <c r="AJ19" s="13"/>
      <c r="AK19" s="13"/>
      <c r="AL19" s="332"/>
      <c r="AM19" s="333"/>
      <c r="AN19" s="333"/>
      <c r="AX19">
        <v>19</v>
      </c>
      <c r="AZ19" s="6" t="s">
        <v>16</v>
      </c>
      <c r="BA19" s="8">
        <f>'Grille tarifaire 2025-2026'!$Q$10</f>
        <v>660</v>
      </c>
    </row>
    <row r="20" spans="1:57" ht="15" thickBot="1" x14ac:dyDescent="0.35">
      <c r="A20" s="248" t="str">
        <f t="shared" si="2"/>
        <v>-</v>
      </c>
      <c r="B20" s="249"/>
      <c r="C20" s="249"/>
      <c r="D20" s="249"/>
      <c r="E20" s="249"/>
      <c r="F20" s="249"/>
      <c r="G20" s="250"/>
      <c r="H20" s="250"/>
      <c r="I20" s="250"/>
      <c r="J20" s="213"/>
      <c r="K20" s="213"/>
      <c r="L20" s="213"/>
      <c r="M20" s="213"/>
      <c r="N20" s="213"/>
      <c r="O20" s="213"/>
      <c r="P20" s="213"/>
      <c r="Q20" s="213"/>
      <c r="R20" s="214"/>
      <c r="S20" s="18"/>
      <c r="T20" s="348" t="s">
        <v>39</v>
      </c>
      <c r="U20" s="349"/>
      <c r="V20" s="340">
        <f>V19-1</f>
        <v>2007</v>
      </c>
      <c r="W20" s="340"/>
      <c r="X20" s="339" t="s">
        <v>41</v>
      </c>
      <c r="Y20" s="339"/>
      <c r="Z20" s="353" t="s">
        <v>42</v>
      </c>
      <c r="AA20" s="354"/>
      <c r="AB20" s="15"/>
      <c r="AC20" s="15"/>
      <c r="AD20" s="28"/>
      <c r="AE20" s="28"/>
      <c r="AF20" s="28"/>
      <c r="AG20" s="28"/>
      <c r="AH20" s="29"/>
      <c r="AI20" s="28"/>
      <c r="AJ20" s="28"/>
      <c r="AK20" s="14"/>
      <c r="AL20" s="15"/>
      <c r="AM20" s="12"/>
      <c r="AN20" s="12"/>
      <c r="AX20">
        <v>20</v>
      </c>
      <c r="AZ20" s="7" t="s">
        <v>17</v>
      </c>
      <c r="BA20" s="8">
        <f>'Grille tarifaire 2025-2026'!$S$10</f>
        <v>305</v>
      </c>
    </row>
    <row r="21" spans="1:57" ht="15" thickBot="1" x14ac:dyDescent="0.35">
      <c r="A21" s="248" t="str">
        <f t="shared" si="2"/>
        <v>-</v>
      </c>
      <c r="B21" s="249"/>
      <c r="C21" s="249"/>
      <c r="D21" s="249"/>
      <c r="E21" s="249"/>
      <c r="F21" s="249"/>
      <c r="G21" s="250"/>
      <c r="H21" s="250"/>
      <c r="I21" s="250"/>
      <c r="J21" s="213"/>
      <c r="K21" s="213"/>
      <c r="L21" s="213"/>
      <c r="M21" s="213"/>
      <c r="N21" s="213"/>
      <c r="O21" s="213"/>
      <c r="P21" s="213"/>
      <c r="Q21" s="213"/>
      <c r="R21" s="214"/>
      <c r="S21" s="18"/>
      <c r="T21" s="18"/>
      <c r="U21" s="18"/>
      <c r="V21" s="18"/>
      <c r="W21" s="18"/>
      <c r="AC21" s="299" t="s">
        <v>53</v>
      </c>
      <c r="AD21" s="243"/>
      <c r="AE21" s="372">
        <f>AE16+AE18+Y22</f>
        <v>0</v>
      </c>
      <c r="AF21" s="373"/>
      <c r="AX21">
        <v>21</v>
      </c>
      <c r="AZ21" s="7" t="s">
        <v>121</v>
      </c>
      <c r="BA21" s="8">
        <f>'Grille tarifaire 2025-2026'!$U$10</f>
        <v>590</v>
      </c>
    </row>
    <row r="22" spans="1:57" ht="15" thickBot="1" x14ac:dyDescent="0.35">
      <c r="A22" s="248" t="str">
        <f t="shared" si="2"/>
        <v>-</v>
      </c>
      <c r="B22" s="249"/>
      <c r="C22" s="249"/>
      <c r="D22" s="249"/>
      <c r="E22" s="249"/>
      <c r="F22" s="249"/>
      <c r="G22" s="250"/>
      <c r="H22" s="250"/>
      <c r="I22" s="250"/>
      <c r="J22" s="213"/>
      <c r="K22" s="213"/>
      <c r="L22" s="213"/>
      <c r="M22" s="213"/>
      <c r="N22" s="213"/>
      <c r="O22" s="213"/>
      <c r="P22" s="213"/>
      <c r="Q22" s="213"/>
      <c r="R22" s="214"/>
      <c r="S22" s="18"/>
      <c r="T22" s="258" t="s">
        <v>51</v>
      </c>
      <c r="U22" s="259"/>
      <c r="V22" s="259"/>
      <c r="W22" s="30">
        <v>10</v>
      </c>
      <c r="X22" s="9">
        <v>0</v>
      </c>
      <c r="Y22" s="300">
        <f>W22*X22</f>
        <v>0</v>
      </c>
      <c r="Z22" s="301"/>
      <c r="AC22" s="18"/>
      <c r="AD22" s="18"/>
      <c r="AX22">
        <v>22</v>
      </c>
      <c r="AZ22" s="6" t="s">
        <v>19</v>
      </c>
      <c r="BA22" s="8">
        <f>'Grille tarifaire 2025-2026'!$I$5</f>
        <v>23</v>
      </c>
      <c r="BB22" s="8">
        <f>BA22+5</f>
        <v>28</v>
      </c>
    </row>
    <row r="23" spans="1:57" ht="14.4" customHeight="1" x14ac:dyDescent="0.3">
      <c r="A23" s="248" t="str">
        <f t="shared" si="2"/>
        <v>-</v>
      </c>
      <c r="B23" s="249"/>
      <c r="C23" s="249"/>
      <c r="D23" s="249"/>
      <c r="E23" s="249"/>
      <c r="F23" s="249"/>
      <c r="G23" s="250"/>
      <c r="H23" s="250"/>
      <c r="I23" s="250"/>
      <c r="J23" s="213"/>
      <c r="K23" s="213"/>
      <c r="L23" s="213"/>
      <c r="M23" s="213"/>
      <c r="N23" s="213"/>
      <c r="O23" s="213"/>
      <c r="P23" s="213"/>
      <c r="Q23" s="213"/>
      <c r="R23" s="214"/>
      <c r="S23" s="18"/>
      <c r="T23" s="18"/>
      <c r="U23" s="18"/>
      <c r="V23" s="18"/>
      <c r="W23" s="18"/>
      <c r="X23" s="31"/>
      <c r="AG23" s="190" t="s">
        <v>63</v>
      </c>
      <c r="AH23" s="190"/>
      <c r="AI23" s="190" t="s">
        <v>64</v>
      </c>
      <c r="AJ23" s="190"/>
      <c r="AX23">
        <v>23</v>
      </c>
      <c r="AZ23" s="6" t="s">
        <v>20</v>
      </c>
      <c r="BA23" s="8">
        <f>'Grille tarifaire 2025-2026'!$S$5</f>
        <v>33</v>
      </c>
      <c r="BB23" s="8">
        <f>BA23+7</f>
        <v>40</v>
      </c>
    </row>
    <row r="24" spans="1:57" ht="15" customHeight="1" thickBot="1" x14ac:dyDescent="0.35">
      <c r="A24" s="240" t="str">
        <f t="shared" si="2"/>
        <v>-</v>
      </c>
      <c r="B24" s="241"/>
      <c r="C24" s="241"/>
      <c r="D24" s="241"/>
      <c r="E24" s="241"/>
      <c r="F24" s="241"/>
      <c r="G24" s="242"/>
      <c r="H24" s="242"/>
      <c r="I24" s="242"/>
      <c r="J24" s="203"/>
      <c r="K24" s="203"/>
      <c r="L24" s="203"/>
      <c r="M24" s="203"/>
      <c r="N24" s="203"/>
      <c r="O24" s="203"/>
      <c r="P24" s="203"/>
      <c r="Q24" s="203"/>
      <c r="R24" s="204"/>
      <c r="S24" s="18"/>
      <c r="T24" s="355" t="s">
        <v>45</v>
      </c>
      <c r="U24" s="355"/>
      <c r="V24" s="337" t="s">
        <v>46</v>
      </c>
      <c r="W24" s="337"/>
      <c r="X24" s="361"/>
      <c r="Y24" s="362"/>
      <c r="Z24" s="362"/>
      <c r="AA24" s="362"/>
      <c r="AB24" s="362"/>
      <c r="AC24" s="362"/>
      <c r="AD24" s="362"/>
      <c r="AE24" s="362"/>
      <c r="AF24" s="363"/>
      <c r="AG24" s="377"/>
      <c r="AH24" s="377"/>
      <c r="AI24" s="334">
        <f>-AG24</f>
        <v>0</v>
      </c>
      <c r="AJ24" s="334"/>
      <c r="AX24">
        <v>24</v>
      </c>
      <c r="AZ24" s="6" t="s">
        <v>25</v>
      </c>
      <c r="BA24" s="4">
        <v>3</v>
      </c>
    </row>
    <row r="25" spans="1:57" x14ac:dyDescent="0.3">
      <c r="T25" s="355"/>
      <c r="U25" s="355"/>
      <c r="V25" s="338" t="s">
        <v>47</v>
      </c>
      <c r="W25" s="338"/>
      <c r="X25" s="361"/>
      <c r="Y25" s="362"/>
      <c r="Z25" s="362"/>
      <c r="AA25" s="362"/>
      <c r="AB25" s="362"/>
      <c r="AC25" s="362"/>
      <c r="AD25" s="362"/>
      <c r="AE25" s="362"/>
      <c r="AF25" s="363"/>
      <c r="AG25" s="377"/>
      <c r="AH25" s="377"/>
      <c r="AI25" s="335">
        <f>-AG25</f>
        <v>0</v>
      </c>
      <c r="AJ25" s="336"/>
      <c r="BA25"/>
      <c r="BC25" s="4"/>
      <c r="BE25" s="2"/>
    </row>
    <row r="26" spans="1:57" x14ac:dyDescent="0.3">
      <c r="A26" s="176" t="s">
        <v>50</v>
      </c>
      <c r="B26" s="176"/>
      <c r="C26" s="327"/>
      <c r="D26" s="328"/>
      <c r="E26" s="328"/>
      <c r="F26" s="328"/>
      <c r="G26" s="328"/>
      <c r="H26" s="328"/>
      <c r="I26" s="328"/>
      <c r="J26" s="328"/>
      <c r="K26" s="328"/>
      <c r="L26" s="328"/>
      <c r="M26" s="328"/>
      <c r="N26" s="328"/>
      <c r="O26" s="328"/>
      <c r="P26" s="328"/>
      <c r="Q26" s="328"/>
      <c r="R26" s="329"/>
      <c r="T26" s="355"/>
      <c r="U26" s="355"/>
      <c r="V26" s="337" t="s">
        <v>48</v>
      </c>
      <c r="W26" s="337"/>
      <c r="X26" s="361"/>
      <c r="Y26" s="362"/>
      <c r="Z26" s="362"/>
      <c r="AA26" s="362"/>
      <c r="AB26" s="362"/>
      <c r="AC26" s="362"/>
      <c r="AD26" s="362"/>
      <c r="AE26" s="362"/>
      <c r="AF26" s="363"/>
      <c r="AG26" s="377"/>
      <c r="AH26" s="377"/>
      <c r="AI26" s="335">
        <f>-AG26*0.975</f>
        <v>0</v>
      </c>
      <c r="AJ26" s="336"/>
      <c r="BA26"/>
      <c r="BC26" s="4"/>
      <c r="BE26" s="2"/>
    </row>
    <row r="27" spans="1:57" ht="15" thickBot="1" x14ac:dyDescent="0.35">
      <c r="T27" s="355"/>
      <c r="U27" s="355"/>
      <c r="V27" s="338" t="s">
        <v>49</v>
      </c>
      <c r="W27" s="338"/>
      <c r="X27" s="358"/>
      <c r="Y27" s="359"/>
      <c r="Z27" s="359"/>
      <c r="AA27" s="359"/>
      <c r="AB27" s="359"/>
      <c r="AC27" s="359"/>
      <c r="AD27" s="359"/>
      <c r="AE27" s="359"/>
      <c r="AF27" s="360"/>
      <c r="AG27" s="377"/>
      <c r="AH27" s="377"/>
      <c r="AI27" s="376">
        <f>-AG27</f>
        <v>0</v>
      </c>
      <c r="AJ27" s="376"/>
      <c r="BA27"/>
      <c r="BC27" s="4"/>
      <c r="BE27" s="2"/>
    </row>
    <row r="28" spans="1:57" x14ac:dyDescent="0.3">
      <c r="A28" s="226" t="s">
        <v>54</v>
      </c>
      <c r="B28" s="227"/>
      <c r="C28" s="227"/>
      <c r="D28" s="227"/>
      <c r="E28" s="227"/>
      <c r="F28" s="228"/>
      <c r="G28" s="226" t="s">
        <v>55</v>
      </c>
      <c r="H28" s="227"/>
      <c r="I28" s="227"/>
      <c r="J28" s="228"/>
      <c r="K28" s="226" t="s">
        <v>56</v>
      </c>
      <c r="L28" s="227"/>
      <c r="M28" s="227"/>
      <c r="N28" s="228"/>
      <c r="O28" s="226" t="s">
        <v>57</v>
      </c>
      <c r="P28" s="227"/>
      <c r="Q28" s="227"/>
      <c r="R28" s="228"/>
      <c r="T28" s="32"/>
      <c r="U28" s="32"/>
      <c r="AD28" s="45" t="s">
        <v>117</v>
      </c>
      <c r="AE28" s="163" t="s">
        <v>118</v>
      </c>
      <c r="AF28" s="163"/>
      <c r="AG28" s="163"/>
      <c r="AH28" s="163"/>
      <c r="AI28" s="163"/>
      <c r="AJ28" s="163"/>
      <c r="BA28"/>
      <c r="BC28" s="4"/>
      <c r="BE28" s="2"/>
    </row>
    <row r="29" spans="1:57" ht="16.2" thickBot="1" x14ac:dyDescent="0.35">
      <c r="A29" s="220" t="s">
        <v>8</v>
      </c>
      <c r="B29" s="221"/>
      <c r="C29" s="221"/>
      <c r="D29" s="221"/>
      <c r="E29" s="221"/>
      <c r="F29" s="222"/>
      <c r="G29" s="223" t="s">
        <v>58</v>
      </c>
      <c r="H29" s="224"/>
      <c r="I29" s="224" t="s">
        <v>59</v>
      </c>
      <c r="J29" s="225"/>
      <c r="K29" s="223" t="s">
        <v>58</v>
      </c>
      <c r="L29" s="224"/>
      <c r="M29" s="224" t="s">
        <v>59</v>
      </c>
      <c r="N29" s="225"/>
      <c r="O29" s="223" t="s">
        <v>58</v>
      </c>
      <c r="P29" s="224"/>
      <c r="Q29" s="224" t="s">
        <v>59</v>
      </c>
      <c r="R29" s="225"/>
      <c r="T29" s="197" t="s">
        <v>60</v>
      </c>
      <c r="U29" s="197"/>
      <c r="V29" s="197"/>
      <c r="W29" s="197"/>
      <c r="X29" s="197"/>
      <c r="Y29" s="3">
        <v>4</v>
      </c>
      <c r="AA29" s="18"/>
      <c r="AB29" s="186" t="s">
        <v>61</v>
      </c>
      <c r="AC29" s="187"/>
      <c r="AD29" s="2"/>
      <c r="AE29" s="189"/>
      <c r="AF29" s="189"/>
      <c r="AG29" s="189"/>
      <c r="AH29" s="188"/>
      <c r="AI29" s="188"/>
      <c r="AJ29" s="188"/>
      <c r="AV29" s="4"/>
      <c r="AX29" s="2"/>
      <c r="BA29"/>
      <c r="BC29"/>
    </row>
    <row r="30" spans="1:57" ht="16.2" thickBot="1" x14ac:dyDescent="0.35">
      <c r="A30" s="215" t="str">
        <f>IF(H10&lt;&gt;0,H10,"-")</f>
        <v>-</v>
      </c>
      <c r="B30" s="215"/>
      <c r="C30" s="215"/>
      <c r="D30" s="215"/>
      <c r="E30" s="215"/>
      <c r="F30" s="216"/>
      <c r="G30" s="217"/>
      <c r="H30" s="218"/>
      <c r="I30" s="218"/>
      <c r="J30" s="219"/>
      <c r="K30" s="217"/>
      <c r="L30" s="218"/>
      <c r="M30" s="218"/>
      <c r="N30" s="219"/>
      <c r="O30" s="217"/>
      <c r="P30" s="218"/>
      <c r="Q30" s="218"/>
      <c r="R30" s="219"/>
      <c r="T30" s="197" t="s">
        <v>62</v>
      </c>
      <c r="U30" s="197"/>
      <c r="V30" s="197"/>
      <c r="W30" s="197"/>
      <c r="X30" s="197"/>
      <c r="Y30" s="33">
        <v>1</v>
      </c>
      <c r="Z30" s="198">
        <f>IF(Y29=1,AH29,0)+IF(Y29=2,AH29/Y29,0)+IF(Y29=3,AH29/3,0)+IF(Y29=4,AH29/4,0)</f>
        <v>0</v>
      </c>
      <c r="AA30" s="199"/>
      <c r="AB30" s="184"/>
      <c r="AC30" s="185"/>
      <c r="AD30" s="2"/>
      <c r="AE30" s="159" t="s">
        <v>53</v>
      </c>
      <c r="AF30" s="160"/>
      <c r="AG30" s="160"/>
      <c r="AH30" s="161">
        <f>AE21+AI24+AI25+AI26+AI27</f>
        <v>0</v>
      </c>
      <c r="AI30" s="161"/>
      <c r="AJ30" s="162"/>
      <c r="AW30" s="4"/>
      <c r="AY30" s="2"/>
      <c r="BA30"/>
      <c r="BC30"/>
    </row>
    <row r="31" spans="1:57" ht="15" thickBot="1" x14ac:dyDescent="0.35">
      <c r="A31" s="209" t="str">
        <f t="shared" ref="A31:A36" si="3">IF(H11&lt;&gt;0,H11,"-")</f>
        <v>-</v>
      </c>
      <c r="B31" s="210"/>
      <c r="C31" s="210"/>
      <c r="D31" s="210"/>
      <c r="E31" s="210"/>
      <c r="F31" s="211"/>
      <c r="G31" s="207"/>
      <c r="H31" s="208"/>
      <c r="I31" s="205"/>
      <c r="J31" s="206"/>
      <c r="K31" s="207"/>
      <c r="L31" s="208"/>
      <c r="M31" s="205"/>
      <c r="N31" s="206"/>
      <c r="O31" s="207"/>
      <c r="P31" s="208"/>
      <c r="Q31" s="205"/>
      <c r="R31" s="206"/>
      <c r="T31" s="197" t="s">
        <v>62</v>
      </c>
      <c r="U31" s="197"/>
      <c r="V31" s="197"/>
      <c r="W31" s="197"/>
      <c r="X31" s="197"/>
      <c r="Y31" s="33">
        <v>2</v>
      </c>
      <c r="Z31" s="198">
        <f>IF(Y29=2,AH29-Z30,0)+IF(Y29=3,AH29/3,0)+IF(Y29=4,AH29/4,0)</f>
        <v>0</v>
      </c>
      <c r="AA31" s="199"/>
      <c r="AB31" s="184"/>
      <c r="AC31" s="185"/>
      <c r="AD31" s="2"/>
      <c r="AH31"/>
      <c r="AW31" s="4"/>
      <c r="AY31" s="2"/>
      <c r="BA31"/>
      <c r="BC31"/>
    </row>
    <row r="32" spans="1:57" x14ac:dyDescent="0.3">
      <c r="A32" s="200" t="str">
        <f t="shared" si="3"/>
        <v>-</v>
      </c>
      <c r="B32" s="200"/>
      <c r="C32" s="200"/>
      <c r="D32" s="200"/>
      <c r="E32" s="200"/>
      <c r="F32" s="201"/>
      <c r="G32" s="212"/>
      <c r="H32" s="213"/>
      <c r="I32" s="213"/>
      <c r="J32" s="214"/>
      <c r="K32" s="212"/>
      <c r="L32" s="213"/>
      <c r="M32" s="213"/>
      <c r="N32" s="214"/>
      <c r="O32" s="212"/>
      <c r="P32" s="213"/>
      <c r="Q32" s="213"/>
      <c r="R32" s="214"/>
      <c r="T32" s="197" t="s">
        <v>62</v>
      </c>
      <c r="U32" s="197"/>
      <c r="V32" s="197"/>
      <c r="W32" s="197"/>
      <c r="X32" s="197"/>
      <c r="Y32" s="33">
        <v>3</v>
      </c>
      <c r="Z32" s="198">
        <f>IF(Y29=3,AH29-(Z30+Z31),0)+IF(Y29=4,AH29/4,0)</f>
        <v>0</v>
      </c>
      <c r="AA32" s="199"/>
      <c r="AB32" s="184"/>
      <c r="AC32" s="185"/>
      <c r="AD32" s="2"/>
      <c r="AE32" s="191" t="s">
        <v>65</v>
      </c>
      <c r="AF32" s="192"/>
      <c r="AG32" s="192"/>
      <c r="AH32" s="192"/>
      <c r="AI32" s="193"/>
      <c r="AW32" s="4"/>
      <c r="AY32" s="2"/>
      <c r="BA32"/>
      <c r="BC32"/>
    </row>
    <row r="33" spans="1:55" ht="15" thickBot="1" x14ac:dyDescent="0.35">
      <c r="A33" s="200" t="str">
        <f t="shared" si="3"/>
        <v>-</v>
      </c>
      <c r="B33" s="200"/>
      <c r="C33" s="200"/>
      <c r="D33" s="200"/>
      <c r="E33" s="200"/>
      <c r="F33" s="201"/>
      <c r="G33" s="212"/>
      <c r="H33" s="213"/>
      <c r="I33" s="213"/>
      <c r="J33" s="214"/>
      <c r="K33" s="212"/>
      <c r="L33" s="213"/>
      <c r="M33" s="213"/>
      <c r="N33" s="214"/>
      <c r="O33" s="212"/>
      <c r="P33" s="213"/>
      <c r="Q33" s="213"/>
      <c r="R33" s="214"/>
      <c r="T33" s="197" t="s">
        <v>62</v>
      </c>
      <c r="U33" s="197"/>
      <c r="V33" s="197"/>
      <c r="W33" s="197"/>
      <c r="X33" s="197"/>
      <c r="Y33" s="33">
        <v>4</v>
      </c>
      <c r="Z33" s="198">
        <f>IF(Y29=4,AH29-(Z30+Z31+Z32),0)</f>
        <v>0</v>
      </c>
      <c r="AA33" s="199"/>
      <c r="AB33" s="184"/>
      <c r="AC33" s="185"/>
      <c r="AD33" s="2"/>
      <c r="AE33" s="194">
        <f>-AH29+AB30+AB31+AB32+AB33</f>
        <v>0</v>
      </c>
      <c r="AF33" s="195"/>
      <c r="AG33" s="195"/>
      <c r="AH33" s="195"/>
      <c r="AI33" s="196"/>
      <c r="AW33" s="4"/>
      <c r="AY33" s="2"/>
      <c r="BA33"/>
      <c r="BC33"/>
    </row>
    <row r="34" spans="1:55" ht="15" thickBot="1" x14ac:dyDescent="0.35">
      <c r="A34" s="200" t="str">
        <f t="shared" si="3"/>
        <v>-</v>
      </c>
      <c r="B34" s="200"/>
      <c r="C34" s="200"/>
      <c r="D34" s="200"/>
      <c r="E34" s="200"/>
      <c r="F34" s="201"/>
      <c r="G34" s="212"/>
      <c r="H34" s="213"/>
      <c r="I34" s="213"/>
      <c r="J34" s="214"/>
      <c r="K34" s="212"/>
      <c r="L34" s="213"/>
      <c r="M34" s="213"/>
      <c r="N34" s="214"/>
      <c r="O34" s="212"/>
      <c r="P34" s="213"/>
      <c r="Q34" s="213"/>
      <c r="R34" s="214"/>
    </row>
    <row r="35" spans="1:55" x14ac:dyDescent="0.3">
      <c r="A35" s="200" t="str">
        <f t="shared" si="3"/>
        <v>-</v>
      </c>
      <c r="B35" s="200"/>
      <c r="C35" s="200"/>
      <c r="D35" s="200"/>
      <c r="E35" s="200"/>
      <c r="F35" s="201"/>
      <c r="G35" s="212"/>
      <c r="H35" s="213"/>
      <c r="I35" s="213"/>
      <c r="J35" s="214"/>
      <c r="K35" s="212"/>
      <c r="L35" s="213"/>
      <c r="M35" s="213"/>
      <c r="N35" s="214"/>
      <c r="O35" s="212"/>
      <c r="P35" s="213"/>
      <c r="Q35" s="213"/>
      <c r="R35" s="214"/>
      <c r="T35" s="165" t="s">
        <v>120</v>
      </c>
      <c r="U35" s="166"/>
      <c r="V35" s="166"/>
      <c r="W35" s="166"/>
      <c r="X35" s="166"/>
      <c r="Y35" s="166"/>
      <c r="Z35" s="166"/>
      <c r="AA35" s="166"/>
      <c r="AB35" s="166"/>
      <c r="AC35" s="166"/>
      <c r="AD35" s="166"/>
      <c r="AE35" s="166"/>
      <c r="AF35" s="166"/>
      <c r="AG35" s="166"/>
      <c r="AH35" s="166"/>
      <c r="AI35" s="166"/>
      <c r="AJ35" s="167"/>
    </row>
    <row r="36" spans="1:55" ht="15" thickBot="1" x14ac:dyDescent="0.35">
      <c r="A36" s="200" t="str">
        <f t="shared" si="3"/>
        <v>-</v>
      </c>
      <c r="B36" s="200"/>
      <c r="C36" s="200"/>
      <c r="D36" s="200"/>
      <c r="E36" s="200"/>
      <c r="F36" s="201"/>
      <c r="G36" s="202"/>
      <c r="H36" s="203"/>
      <c r="I36" s="203"/>
      <c r="J36" s="204"/>
      <c r="K36" s="202"/>
      <c r="L36" s="203"/>
      <c r="M36" s="203"/>
      <c r="N36" s="204"/>
      <c r="O36" s="202"/>
      <c r="P36" s="203"/>
      <c r="Q36" s="203"/>
      <c r="R36" s="204"/>
      <c r="T36" s="168"/>
      <c r="U36" s="169"/>
      <c r="V36" s="169"/>
      <c r="W36" s="169"/>
      <c r="X36" s="169"/>
      <c r="Y36" s="169"/>
      <c r="Z36" s="169"/>
      <c r="AA36" s="169"/>
      <c r="AB36" s="169"/>
      <c r="AC36" s="169"/>
      <c r="AD36" s="169"/>
      <c r="AE36" s="169"/>
      <c r="AF36" s="169"/>
      <c r="AG36" s="169"/>
      <c r="AH36" s="169"/>
      <c r="AI36" s="169"/>
      <c r="AJ36" s="170"/>
    </row>
  </sheetData>
  <sheetProtection sheet="1" selectLockedCells="1"/>
  <mergeCells count="257">
    <mergeCell ref="AG26:AH26"/>
    <mergeCell ref="AG27:AH27"/>
    <mergeCell ref="AE10:AF10"/>
    <mergeCell ref="AA14:AB14"/>
    <mergeCell ref="AA15:AB15"/>
    <mergeCell ref="AE12:AF12"/>
    <mergeCell ref="AE11:AF11"/>
    <mergeCell ref="Y9:Z9"/>
    <mergeCell ref="W13:X13"/>
    <mergeCell ref="Y15:Z15"/>
    <mergeCell ref="Y14:Z14"/>
    <mergeCell ref="Y13:Z13"/>
    <mergeCell ref="Y12:Z12"/>
    <mergeCell ref="Y11:Z11"/>
    <mergeCell ref="Y10:Z10"/>
    <mergeCell ref="AA7:AB8"/>
    <mergeCell ref="AG23:AH23"/>
    <mergeCell ref="X27:AF27"/>
    <mergeCell ref="X26:AF26"/>
    <mergeCell ref="X25:AF25"/>
    <mergeCell ref="X24:AF24"/>
    <mergeCell ref="AC18:AD19"/>
    <mergeCell ref="AE18:AF19"/>
    <mergeCell ref="AC21:AD21"/>
    <mergeCell ref="AE21:AF21"/>
    <mergeCell ref="T20:U20"/>
    <mergeCell ref="V18:W18"/>
    <mergeCell ref="X18:Y18"/>
    <mergeCell ref="Z18:AA18"/>
    <mergeCell ref="Z20:AA20"/>
    <mergeCell ref="T24:U27"/>
    <mergeCell ref="V25:W25"/>
    <mergeCell ref="V24:W24"/>
    <mergeCell ref="AL19:AN19"/>
    <mergeCell ref="AI24:AJ24"/>
    <mergeCell ref="AI26:AJ26"/>
    <mergeCell ref="V26:W26"/>
    <mergeCell ref="V27:W27"/>
    <mergeCell ref="X20:Y20"/>
    <mergeCell ref="V20:W20"/>
    <mergeCell ref="Z19:AA19"/>
    <mergeCell ref="X19:Y19"/>
    <mergeCell ref="V19:W19"/>
    <mergeCell ref="Y7:Z8"/>
    <mergeCell ref="AE15:AF15"/>
    <mergeCell ref="AE14:AF14"/>
    <mergeCell ref="AE13:AF13"/>
    <mergeCell ref="A26:B26"/>
    <mergeCell ref="C26:R26"/>
    <mergeCell ref="AA16:AB16"/>
    <mergeCell ref="AE16:AF16"/>
    <mergeCell ref="T18:U18"/>
    <mergeCell ref="T19:U19"/>
    <mergeCell ref="BC3:BC8"/>
    <mergeCell ref="AA9:AB9"/>
    <mergeCell ref="AA10:AB10"/>
    <mergeCell ref="AA11:AB11"/>
    <mergeCell ref="AA12:AB12"/>
    <mergeCell ref="AA13:AB13"/>
    <mergeCell ref="AE9:AF9"/>
    <mergeCell ref="AE7:AF8"/>
    <mergeCell ref="AG5:AG8"/>
    <mergeCell ref="AH5:AH8"/>
    <mergeCell ref="T22:V22"/>
    <mergeCell ref="Y22:Z22"/>
    <mergeCell ref="T16:U16"/>
    <mergeCell ref="AC9:AD9"/>
    <mergeCell ref="AC10:AD10"/>
    <mergeCell ref="AC11:AD11"/>
    <mergeCell ref="AC12:AD12"/>
    <mergeCell ref="AC13:AD13"/>
    <mergeCell ref="AC14:AD14"/>
    <mergeCell ref="AC15:AD15"/>
    <mergeCell ref="A22:F22"/>
    <mergeCell ref="A20:F20"/>
    <mergeCell ref="G20:I20"/>
    <mergeCell ref="J20:R20"/>
    <mergeCell ref="A17:F17"/>
    <mergeCell ref="G17:I17"/>
    <mergeCell ref="G22:I22"/>
    <mergeCell ref="J22:R22"/>
    <mergeCell ref="B12:G12"/>
    <mergeCell ref="H12:M12"/>
    <mergeCell ref="Q12:R12"/>
    <mergeCell ref="A21:F21"/>
    <mergeCell ref="G21:I21"/>
    <mergeCell ref="J21:R21"/>
    <mergeCell ref="U12:V12"/>
    <mergeCell ref="W12:X12"/>
    <mergeCell ref="U13:V13"/>
    <mergeCell ref="S10:T10"/>
    <mergeCell ref="S13:T13"/>
    <mergeCell ref="A23:F23"/>
    <mergeCell ref="G23:I23"/>
    <mergeCell ref="J23:R23"/>
    <mergeCell ref="B14:G14"/>
    <mergeCell ref="B11:G11"/>
    <mergeCell ref="U14:V14"/>
    <mergeCell ref="W14:X14"/>
    <mergeCell ref="S15:T15"/>
    <mergeCell ref="U15:V15"/>
    <mergeCell ref="W15:X15"/>
    <mergeCell ref="U10:V10"/>
    <mergeCell ref="W10:X10"/>
    <mergeCell ref="S11:T11"/>
    <mergeCell ref="U11:V11"/>
    <mergeCell ref="W11:X11"/>
    <mergeCell ref="H13:M13"/>
    <mergeCell ref="Q13:R13"/>
    <mergeCell ref="H14:M14"/>
    <mergeCell ref="Q14:R14"/>
    <mergeCell ref="H11:M11"/>
    <mergeCell ref="S14:T14"/>
    <mergeCell ref="S12:T12"/>
    <mergeCell ref="Q11:R11"/>
    <mergeCell ref="N11:P11"/>
    <mergeCell ref="L5:M5"/>
    <mergeCell ref="N10:P10"/>
    <mergeCell ref="B15:G15"/>
    <mergeCell ref="H15:M15"/>
    <mergeCell ref="Q15:R15"/>
    <mergeCell ref="A7:A8"/>
    <mergeCell ref="B7:G8"/>
    <mergeCell ref="H7:M8"/>
    <mergeCell ref="Q7:R8"/>
    <mergeCell ref="B13:G13"/>
    <mergeCell ref="S9:T9"/>
    <mergeCell ref="U9:V9"/>
    <mergeCell ref="W9:X9"/>
    <mergeCell ref="N9:P9"/>
    <mergeCell ref="S8:T8"/>
    <mergeCell ref="U8:V8"/>
    <mergeCell ref="W8:X8"/>
    <mergeCell ref="N7:P8"/>
    <mergeCell ref="J18:R18"/>
    <mergeCell ref="A19:F19"/>
    <mergeCell ref="G19:I19"/>
    <mergeCell ref="J19:R19"/>
    <mergeCell ref="A3:D3"/>
    <mergeCell ref="E3:H3"/>
    <mergeCell ref="I3:L3"/>
    <mergeCell ref="A5:F5"/>
    <mergeCell ref="G5:H5"/>
    <mergeCell ref="J5:K5"/>
    <mergeCell ref="N15:P15"/>
    <mergeCell ref="N14:P14"/>
    <mergeCell ref="N13:P13"/>
    <mergeCell ref="N12:P12"/>
    <mergeCell ref="A24:F24"/>
    <mergeCell ref="G24:I24"/>
    <mergeCell ref="J24:R24"/>
    <mergeCell ref="J17:R17"/>
    <mergeCell ref="A18:F18"/>
    <mergeCell ref="G18:I18"/>
    <mergeCell ref="A28:F28"/>
    <mergeCell ref="G28:J28"/>
    <mergeCell ref="K28:N28"/>
    <mergeCell ref="O28:R28"/>
    <mergeCell ref="B9:G9"/>
    <mergeCell ref="H9:M9"/>
    <mergeCell ref="Q9:R9"/>
    <mergeCell ref="B10:G10"/>
    <mergeCell ref="H10:M10"/>
    <mergeCell ref="Q10:R10"/>
    <mergeCell ref="Q30:R30"/>
    <mergeCell ref="A29:F29"/>
    <mergeCell ref="G29:H29"/>
    <mergeCell ref="I29:J29"/>
    <mergeCell ref="K29:L29"/>
    <mergeCell ref="M29:N29"/>
    <mergeCell ref="O29:P29"/>
    <mergeCell ref="Q29:R29"/>
    <mergeCell ref="A30:F30"/>
    <mergeCell ref="G30:H30"/>
    <mergeCell ref="I30:J30"/>
    <mergeCell ref="K30:L30"/>
    <mergeCell ref="M30:N30"/>
    <mergeCell ref="O30:P30"/>
    <mergeCell ref="M32:N32"/>
    <mergeCell ref="O32:P32"/>
    <mergeCell ref="Q32:R32"/>
    <mergeCell ref="A33:F33"/>
    <mergeCell ref="G33:H33"/>
    <mergeCell ref="I33:J33"/>
    <mergeCell ref="K33:L33"/>
    <mergeCell ref="M33:N33"/>
    <mergeCell ref="O33:P33"/>
    <mergeCell ref="Q33:R33"/>
    <mergeCell ref="A35:F35"/>
    <mergeCell ref="G35:H35"/>
    <mergeCell ref="I35:J35"/>
    <mergeCell ref="K35:L35"/>
    <mergeCell ref="M35:N35"/>
    <mergeCell ref="O35:P35"/>
    <mergeCell ref="G31:H31"/>
    <mergeCell ref="A31:F31"/>
    <mergeCell ref="A34:F34"/>
    <mergeCell ref="G34:H34"/>
    <mergeCell ref="I34:J34"/>
    <mergeCell ref="K34:L34"/>
    <mergeCell ref="A32:F32"/>
    <mergeCell ref="G32:H32"/>
    <mergeCell ref="I32:J32"/>
    <mergeCell ref="K32:L32"/>
    <mergeCell ref="Q36:R36"/>
    <mergeCell ref="Q31:R31"/>
    <mergeCell ref="O31:P31"/>
    <mergeCell ref="M31:N31"/>
    <mergeCell ref="K31:L31"/>
    <mergeCell ref="I31:J31"/>
    <mergeCell ref="M34:N34"/>
    <mergeCell ref="O34:P34"/>
    <mergeCell ref="Q34:R34"/>
    <mergeCell ref="Q35:R35"/>
    <mergeCell ref="T29:X29"/>
    <mergeCell ref="T30:X30"/>
    <mergeCell ref="T31:X31"/>
    <mergeCell ref="Z30:AA30"/>
    <mergeCell ref="A36:F36"/>
    <mergeCell ref="G36:H36"/>
    <mergeCell ref="I36:J36"/>
    <mergeCell ref="K36:L36"/>
    <mergeCell ref="M36:N36"/>
    <mergeCell ref="O36:P36"/>
    <mergeCell ref="AE33:AI33"/>
    <mergeCell ref="T32:X32"/>
    <mergeCell ref="T33:X33"/>
    <mergeCell ref="Z33:AA33"/>
    <mergeCell ref="Z32:AA32"/>
    <mergeCell ref="Z31:AA31"/>
    <mergeCell ref="AB30:AC30"/>
    <mergeCell ref="AB29:AC29"/>
    <mergeCell ref="AH29:AJ29"/>
    <mergeCell ref="AE29:AG29"/>
    <mergeCell ref="AI23:AJ23"/>
    <mergeCell ref="AE32:AI32"/>
    <mergeCell ref="AI27:AJ27"/>
    <mergeCell ref="AI25:AJ25"/>
    <mergeCell ref="AG24:AH24"/>
    <mergeCell ref="AG25:AH25"/>
    <mergeCell ref="X1:AJ1"/>
    <mergeCell ref="P3:R3"/>
    <mergeCell ref="P4:R4"/>
    <mergeCell ref="Y3:AA3"/>
    <mergeCell ref="Y4:AA4"/>
    <mergeCell ref="AB4:AD4"/>
    <mergeCell ref="A1:W1"/>
    <mergeCell ref="AE30:AG30"/>
    <mergeCell ref="AH30:AJ30"/>
    <mergeCell ref="AE28:AJ28"/>
    <mergeCell ref="AB3:AJ3"/>
    <mergeCell ref="T35:AJ36"/>
    <mergeCell ref="T2:W6"/>
    <mergeCell ref="AC6:AD8"/>
    <mergeCell ref="AB33:AC33"/>
    <mergeCell ref="AB32:AC32"/>
    <mergeCell ref="AB31:AC31"/>
  </mergeCells>
  <dataValidations count="8">
    <dataValidation type="list" allowBlank="1" showInputMessage="1" showErrorMessage="1" sqref="G5:H5 L5:M5" xr:uid="{94DA7DD9-A904-4442-8856-6B3F2BD2A71F}">
      <formula1>"oui,non"</formula1>
    </dataValidation>
    <dataValidation type="list" allowBlank="1" showInputMessage="1" showErrorMessage="1" sqref="A9:A15" xr:uid="{BD26AB74-D461-4DAF-AEB4-36891808B90E}">
      <formula1>"M, F"</formula1>
    </dataValidation>
    <dataValidation type="list" allowBlank="1" showInputMessage="1" showErrorMessage="1" sqref="AC9:AD15" xr:uid="{57FA47DE-652F-4393-A460-834AA909262B}">
      <formula1>"0,-45,-100"</formula1>
    </dataValidation>
    <dataValidation type="list" allowBlank="1" showInputMessage="1" showErrorMessage="1" sqref="AG9:AG15" xr:uid="{78733058-F53A-4B97-ACA9-9F2FCFC13C7D}">
      <formula1>"0,3,4,5,6,7,8,9,10,11,12,13,14,15"</formula1>
    </dataValidation>
    <dataValidation type="list" allowBlank="1" showInputMessage="1" showErrorMessage="1" sqref="X22" xr:uid="{2E44CB49-F2A0-4E99-A6A1-4F4B00BEE2C3}">
      <formula1>"0,1,2,3,4,5,6,7"</formula1>
    </dataValidation>
    <dataValidation type="list" allowBlank="1" showInputMessage="1" showErrorMessage="1" sqref="Y9:Z15" xr:uid="{406FE790-18BE-43E2-9ED7-AD3E47A1F646}">
      <formula1>"0,-40"</formula1>
    </dataValidation>
    <dataValidation type="list" allowBlank="1" showInputMessage="1" showErrorMessage="1" sqref="Y29" xr:uid="{98F4BF38-E1CB-4102-8BFB-C43E0602735A}">
      <formula1>"1,2,3,4"</formula1>
    </dataValidation>
    <dataValidation type="list" allowBlank="1" showInputMessage="1" showErrorMessage="1" sqref="Q9:R15" xr:uid="{3FEF6342-9CC4-4EC1-B425-504B91466268}">
      <formula1>"AA,AJ,AAS,AEJ,AEA,APMT,EJMT,EJL,EJL+,EJC,EJTE,EAL,EAL+,lic. Adult.,lic. Jeun."</formula1>
    </dataValidation>
  </dataValidations>
  <printOptions horizontalCentered="1" verticalCentered="1"/>
  <pageMargins left="0.19685039370078741" right="0.19685039370078741" top="0.19685039370078741" bottom="0.19685039370078741" header="0.31496062992125984" footer="0.31496062992125984"/>
  <pageSetup paperSize="9" scale="98" fitToWidth="2" orientation="landscape"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EC1F9-ADE4-430D-BB27-7D648ED85ADD}">
  <dimension ref="A1:X31"/>
  <sheetViews>
    <sheetView topLeftCell="A11" workbookViewId="0">
      <selection activeCell="K34" sqref="K34"/>
    </sheetView>
  </sheetViews>
  <sheetFormatPr baseColWidth="10" defaultRowHeight="14.4" x14ac:dyDescent="0.3"/>
  <cols>
    <col min="1" max="6" width="5.77734375" customWidth="1"/>
    <col min="7" max="7" width="5.77734375" style="59" customWidth="1"/>
    <col min="8" max="9" width="5.77734375" customWidth="1"/>
    <col min="10" max="10" width="5.77734375" style="59" customWidth="1"/>
    <col min="11" max="12" width="5.77734375" customWidth="1"/>
    <col min="13" max="13" width="5.77734375" style="59" customWidth="1"/>
    <col min="14" max="15" width="5.77734375" customWidth="1"/>
    <col min="16" max="16" width="5.77734375" style="59" customWidth="1"/>
    <col min="17" max="18" width="5.77734375" customWidth="1"/>
    <col min="19" max="19" width="5.77734375" style="59" customWidth="1"/>
    <col min="20" max="21" width="5.77734375" customWidth="1"/>
    <col min="22" max="22" width="5.77734375" style="59" customWidth="1"/>
    <col min="23" max="26" width="5.77734375" customWidth="1"/>
  </cols>
  <sheetData>
    <row r="1" spans="1:24" ht="27.6" x14ac:dyDescent="0.65">
      <c r="A1" s="55" t="s">
        <v>141</v>
      </c>
      <c r="B1" s="55"/>
      <c r="C1" s="55"/>
      <c r="D1" s="55"/>
      <c r="E1" s="55"/>
      <c r="F1" s="55"/>
      <c r="G1" s="58"/>
      <c r="H1" s="55"/>
      <c r="I1" s="55"/>
      <c r="J1" s="58"/>
      <c r="K1" s="55"/>
      <c r="L1" s="55"/>
      <c r="M1" s="58"/>
      <c r="N1" s="55"/>
      <c r="O1" s="55"/>
      <c r="P1" s="58"/>
      <c r="Q1" s="55"/>
      <c r="R1" s="55"/>
      <c r="S1" s="472">
        <f>'Grille tarifaire 2025-2026'!$Q$1</f>
        <v>2025</v>
      </c>
      <c r="T1" s="472"/>
      <c r="U1" s="473">
        <f>-S1-1</f>
        <v>-2026</v>
      </c>
      <c r="V1" s="473"/>
    </row>
    <row r="2" spans="1:24" ht="15" customHeight="1" thickBot="1" x14ac:dyDescent="0.7">
      <c r="A2" s="55"/>
      <c r="B2" s="55"/>
      <c r="C2" s="55"/>
      <c r="D2" s="55"/>
      <c r="E2" s="55"/>
      <c r="F2" s="55"/>
      <c r="G2" s="58"/>
      <c r="H2" s="55"/>
      <c r="I2" s="55"/>
      <c r="J2" s="58"/>
      <c r="K2" s="55"/>
      <c r="L2" s="55"/>
      <c r="M2" s="58"/>
      <c r="N2" s="55"/>
      <c r="O2" s="55"/>
      <c r="P2" s="58"/>
      <c r="Q2" s="55"/>
      <c r="R2" s="55"/>
      <c r="S2" s="60"/>
      <c r="T2" s="46"/>
      <c r="U2" s="47"/>
      <c r="V2" s="60"/>
    </row>
    <row r="3" spans="1:24" ht="18" x14ac:dyDescent="0.35">
      <c r="A3" s="503" t="s">
        <v>162</v>
      </c>
      <c r="B3" s="504"/>
      <c r="C3" s="504"/>
      <c r="D3" s="504"/>
      <c r="E3" s="504"/>
      <c r="F3" s="504"/>
      <c r="G3" s="504"/>
      <c r="H3" s="504"/>
      <c r="I3" s="504"/>
      <c r="J3" s="504"/>
      <c r="K3" s="504"/>
      <c r="L3" s="504"/>
      <c r="M3" s="504"/>
      <c r="N3" s="504"/>
      <c r="O3" s="504"/>
      <c r="P3" s="504"/>
      <c r="Q3" s="504"/>
      <c r="R3" s="504"/>
      <c r="S3" s="504"/>
      <c r="T3" s="504"/>
      <c r="U3" s="504"/>
      <c r="V3" s="505"/>
    </row>
    <row r="4" spans="1:24" ht="19.2" thickBot="1" x14ac:dyDescent="0.5">
      <c r="A4" s="474" t="s">
        <v>166</v>
      </c>
      <c r="B4" s="475"/>
      <c r="C4" s="475"/>
      <c r="D4" s="475"/>
      <c r="E4" s="475"/>
      <c r="F4" s="475"/>
      <c r="G4" s="475"/>
      <c r="H4" s="475"/>
      <c r="I4" s="475"/>
      <c r="J4" s="475"/>
      <c r="K4" s="475"/>
      <c r="L4" s="475"/>
      <c r="M4" s="475"/>
      <c r="N4" s="475"/>
      <c r="O4" s="475"/>
      <c r="P4" s="475"/>
      <c r="Q4" s="475"/>
      <c r="R4" s="475"/>
      <c r="S4" s="475"/>
      <c r="T4" s="475"/>
      <c r="U4" s="475"/>
      <c r="V4" s="476"/>
      <c r="W4" s="54"/>
      <c r="X4" s="54"/>
    </row>
    <row r="5" spans="1:24" ht="15" thickBot="1" x14ac:dyDescent="0.35"/>
    <row r="6" spans="1:24" ht="15" thickBot="1" x14ac:dyDescent="0.35">
      <c r="A6" s="395" t="s">
        <v>123</v>
      </c>
      <c r="B6" s="396"/>
      <c r="C6" s="396"/>
      <c r="D6" s="396"/>
      <c r="E6" s="395" t="s">
        <v>124</v>
      </c>
      <c r="F6" s="396"/>
      <c r="G6" s="397"/>
      <c r="H6" s="395" t="s">
        <v>125</v>
      </c>
      <c r="I6" s="396"/>
      <c r="J6" s="397"/>
      <c r="K6" s="395" t="s">
        <v>126</v>
      </c>
      <c r="L6" s="396"/>
      <c r="M6" s="397"/>
      <c r="N6" s="395" t="s">
        <v>127</v>
      </c>
      <c r="O6" s="396"/>
      <c r="P6" s="397"/>
      <c r="Q6" s="395" t="s">
        <v>128</v>
      </c>
      <c r="R6" s="396"/>
      <c r="S6" s="397"/>
      <c r="T6" s="395" t="s">
        <v>129</v>
      </c>
      <c r="U6" s="396"/>
      <c r="V6" s="397"/>
    </row>
    <row r="7" spans="1:24" x14ac:dyDescent="0.3">
      <c r="A7" s="484" t="s">
        <v>37</v>
      </c>
      <c r="B7" s="485"/>
      <c r="C7" s="488">
        <f>S1-7</f>
        <v>2018</v>
      </c>
      <c r="D7" s="490">
        <f>C7+3</f>
        <v>2021</v>
      </c>
      <c r="E7" s="492" t="s">
        <v>130</v>
      </c>
      <c r="F7" s="493"/>
      <c r="G7" s="61">
        <v>1</v>
      </c>
      <c r="H7" s="492" t="s">
        <v>130</v>
      </c>
      <c r="I7" s="493"/>
      <c r="J7" s="61">
        <v>2</v>
      </c>
      <c r="K7" s="492" t="s">
        <v>131</v>
      </c>
      <c r="L7" s="493"/>
      <c r="M7" s="61">
        <v>3</v>
      </c>
      <c r="N7" s="479"/>
      <c r="O7" s="480"/>
      <c r="P7" s="481"/>
      <c r="Q7" s="479"/>
      <c r="R7" s="480"/>
      <c r="S7" s="481"/>
      <c r="T7" s="492" t="s">
        <v>132</v>
      </c>
      <c r="U7" s="493"/>
      <c r="V7" s="61">
        <v>4</v>
      </c>
    </row>
    <row r="8" spans="1:24" ht="15" thickBot="1" x14ac:dyDescent="0.35">
      <c r="A8" s="486" t="s">
        <v>133</v>
      </c>
      <c r="B8" s="487"/>
      <c r="C8" s="489"/>
      <c r="D8" s="491"/>
      <c r="E8" s="398"/>
      <c r="F8" s="399"/>
      <c r="G8" s="400"/>
      <c r="H8" s="398"/>
      <c r="I8" s="399"/>
      <c r="J8" s="400"/>
      <c r="K8" s="398"/>
      <c r="L8" s="399"/>
      <c r="M8" s="400"/>
      <c r="N8" s="404"/>
      <c r="O8" s="405"/>
      <c r="P8" s="406"/>
      <c r="Q8" s="404"/>
      <c r="R8" s="405"/>
      <c r="S8" s="406"/>
      <c r="T8" s="398"/>
      <c r="U8" s="399"/>
      <c r="V8" s="400"/>
    </row>
    <row r="9" spans="1:24" ht="14.4" customHeight="1" x14ac:dyDescent="0.3">
      <c r="A9" s="437" t="s">
        <v>134</v>
      </c>
      <c r="B9" s="438"/>
      <c r="C9" s="48">
        <f>C7-2</f>
        <v>2016</v>
      </c>
      <c r="D9" s="49">
        <f>C9+1</f>
        <v>2017</v>
      </c>
      <c r="E9" s="413" t="s">
        <v>130</v>
      </c>
      <c r="F9" s="414"/>
      <c r="G9" s="61">
        <v>5</v>
      </c>
      <c r="H9" s="413" t="s">
        <v>130</v>
      </c>
      <c r="I9" s="414"/>
      <c r="J9" s="61">
        <v>6</v>
      </c>
      <c r="K9" s="479"/>
      <c r="L9" s="480"/>
      <c r="M9" s="481"/>
      <c r="N9" s="413" t="s">
        <v>130</v>
      </c>
      <c r="O9" s="414"/>
      <c r="P9" s="61">
        <v>7</v>
      </c>
      <c r="Q9" s="479"/>
      <c r="R9" s="480"/>
      <c r="S9" s="481"/>
      <c r="T9" s="479"/>
      <c r="U9" s="480"/>
      <c r="V9" s="481"/>
    </row>
    <row r="10" spans="1:24" ht="14.4" customHeight="1" x14ac:dyDescent="0.3">
      <c r="A10" s="439"/>
      <c r="B10" s="440"/>
      <c r="C10" s="441" t="s">
        <v>135</v>
      </c>
      <c r="D10" s="442"/>
      <c r="E10" s="401"/>
      <c r="F10" s="402"/>
      <c r="G10" s="403"/>
      <c r="H10" s="401"/>
      <c r="I10" s="402"/>
      <c r="J10" s="403"/>
      <c r="K10" s="482"/>
      <c r="L10" s="66"/>
      <c r="M10" s="483"/>
      <c r="N10" s="401"/>
      <c r="O10" s="402"/>
      <c r="P10" s="403"/>
      <c r="Q10" s="482"/>
      <c r="R10" s="66"/>
      <c r="S10" s="483"/>
      <c r="T10" s="482"/>
      <c r="U10" s="66"/>
      <c r="V10" s="483"/>
    </row>
    <row r="11" spans="1:24" ht="15" thickBot="1" x14ac:dyDescent="0.35">
      <c r="A11" s="415" t="s">
        <v>137</v>
      </c>
      <c r="B11" s="416"/>
      <c r="C11" s="443"/>
      <c r="D11" s="444"/>
      <c r="E11" s="404"/>
      <c r="F11" s="405"/>
      <c r="G11" s="406"/>
      <c r="H11" s="404"/>
      <c r="I11" s="405"/>
      <c r="J11" s="406"/>
      <c r="K11" s="404"/>
      <c r="L11" s="405"/>
      <c r="M11" s="406"/>
      <c r="N11" s="404"/>
      <c r="O11" s="405"/>
      <c r="P11" s="406"/>
      <c r="Q11" s="404"/>
      <c r="R11" s="405"/>
      <c r="S11" s="406"/>
      <c r="T11" s="404"/>
      <c r="U11" s="405"/>
      <c r="V11" s="406"/>
    </row>
    <row r="12" spans="1:24" x14ac:dyDescent="0.3">
      <c r="A12" s="417" t="s">
        <v>136</v>
      </c>
      <c r="B12" s="418"/>
      <c r="C12" s="50">
        <f>C9-2</f>
        <v>2014</v>
      </c>
      <c r="D12" s="52">
        <f>C12+1</f>
        <v>2015</v>
      </c>
      <c r="E12" s="479"/>
      <c r="F12" s="480"/>
      <c r="G12" s="481"/>
      <c r="H12" s="479"/>
      <c r="I12" s="480"/>
      <c r="J12" s="481"/>
      <c r="K12" s="477" t="s">
        <v>147</v>
      </c>
      <c r="L12" s="478"/>
      <c r="M12" s="61">
        <v>8</v>
      </c>
      <c r="N12" s="479"/>
      <c r="O12" s="480"/>
      <c r="P12" s="481"/>
      <c r="Q12" s="477" t="s">
        <v>148</v>
      </c>
      <c r="R12" s="478"/>
      <c r="S12" s="61">
        <v>9</v>
      </c>
      <c r="T12" s="477" t="s">
        <v>149</v>
      </c>
      <c r="U12" s="478"/>
      <c r="V12" s="61">
        <v>10</v>
      </c>
    </row>
    <row r="13" spans="1:24" x14ac:dyDescent="0.3">
      <c r="A13" s="419"/>
      <c r="B13" s="420"/>
      <c r="C13" s="423" t="s">
        <v>135</v>
      </c>
      <c r="D13" s="424"/>
      <c r="E13" s="482"/>
      <c r="F13" s="66"/>
      <c r="G13" s="483"/>
      <c r="H13" s="482"/>
      <c r="I13" s="66"/>
      <c r="J13" s="483"/>
      <c r="K13" s="401"/>
      <c r="L13" s="402"/>
      <c r="M13" s="403"/>
      <c r="N13" s="482"/>
      <c r="O13" s="66"/>
      <c r="P13" s="483"/>
      <c r="Q13" s="401"/>
      <c r="R13" s="402"/>
      <c r="S13" s="403"/>
      <c r="T13" s="401"/>
      <c r="U13" s="402"/>
      <c r="V13" s="403"/>
    </row>
    <row r="14" spans="1:24" ht="15" thickBot="1" x14ac:dyDescent="0.35">
      <c r="A14" s="421" t="s">
        <v>138</v>
      </c>
      <c r="B14" s="422"/>
      <c r="C14" s="425"/>
      <c r="D14" s="426"/>
      <c r="E14" s="404"/>
      <c r="F14" s="405"/>
      <c r="G14" s="406"/>
      <c r="H14" s="404"/>
      <c r="I14" s="405"/>
      <c r="J14" s="406"/>
      <c r="K14" s="404"/>
      <c r="L14" s="405"/>
      <c r="M14" s="406"/>
      <c r="N14" s="404"/>
      <c r="O14" s="405"/>
      <c r="P14" s="406"/>
      <c r="Q14" s="404"/>
      <c r="R14" s="405"/>
      <c r="S14" s="406"/>
      <c r="T14" s="404"/>
      <c r="U14" s="405"/>
      <c r="V14" s="406"/>
    </row>
    <row r="15" spans="1:24" x14ac:dyDescent="0.3">
      <c r="A15" s="427" t="s">
        <v>139</v>
      </c>
      <c r="B15" s="428"/>
      <c r="C15" s="51">
        <f>C12-2</f>
        <v>2012</v>
      </c>
      <c r="D15" s="53">
        <f>C15+1</f>
        <v>2013</v>
      </c>
      <c r="E15" s="479"/>
      <c r="F15" s="480"/>
      <c r="G15" s="481"/>
      <c r="H15" s="479"/>
      <c r="I15" s="480"/>
      <c r="J15" s="481"/>
      <c r="K15" s="445" t="s">
        <v>150</v>
      </c>
      <c r="L15" s="446"/>
      <c r="M15" s="61">
        <v>11</v>
      </c>
      <c r="N15" s="479"/>
      <c r="O15" s="480"/>
      <c r="P15" s="481"/>
      <c r="Q15" s="479"/>
      <c r="R15" s="480"/>
      <c r="S15" s="481"/>
      <c r="T15" s="445" t="s">
        <v>151</v>
      </c>
      <c r="U15" s="446"/>
      <c r="V15" s="61">
        <v>11</v>
      </c>
    </row>
    <row r="16" spans="1:24" x14ac:dyDescent="0.3">
      <c r="A16" s="429"/>
      <c r="B16" s="430"/>
      <c r="C16" s="431" t="s">
        <v>135</v>
      </c>
      <c r="D16" s="432"/>
      <c r="E16" s="482"/>
      <c r="F16" s="66"/>
      <c r="G16" s="483"/>
      <c r="H16" s="482"/>
      <c r="I16" s="66"/>
      <c r="J16" s="483"/>
      <c r="K16" s="401"/>
      <c r="L16" s="402"/>
      <c r="M16" s="403"/>
      <c r="N16" s="482"/>
      <c r="O16" s="66"/>
      <c r="P16" s="483"/>
      <c r="Q16" s="482"/>
      <c r="R16" s="66"/>
      <c r="S16" s="483"/>
      <c r="T16" s="401"/>
      <c r="U16" s="402"/>
      <c r="V16" s="403"/>
    </row>
    <row r="17" spans="1:22" ht="15" thickBot="1" x14ac:dyDescent="0.35">
      <c r="A17" s="435" t="s">
        <v>140</v>
      </c>
      <c r="B17" s="436"/>
      <c r="C17" s="433"/>
      <c r="D17" s="434"/>
      <c r="E17" s="404"/>
      <c r="F17" s="405"/>
      <c r="G17" s="406"/>
      <c r="H17" s="404"/>
      <c r="I17" s="405"/>
      <c r="J17" s="406"/>
      <c r="K17" s="404"/>
      <c r="L17" s="405"/>
      <c r="M17" s="406"/>
      <c r="N17" s="404"/>
      <c r="O17" s="405"/>
      <c r="P17" s="406"/>
      <c r="Q17" s="404"/>
      <c r="R17" s="405"/>
      <c r="S17" s="406"/>
      <c r="T17" s="404"/>
      <c r="U17" s="405"/>
      <c r="V17" s="406"/>
    </row>
    <row r="18" spans="1:22" x14ac:dyDescent="0.3">
      <c r="A18" s="450" t="s">
        <v>142</v>
      </c>
      <c r="B18" s="451"/>
      <c r="C18" s="56">
        <f>C15-4</f>
        <v>2008</v>
      </c>
      <c r="D18" s="57">
        <f>C18+3</f>
        <v>2011</v>
      </c>
      <c r="E18" s="479"/>
      <c r="F18" s="480"/>
      <c r="G18" s="481"/>
      <c r="H18" s="479"/>
      <c r="I18" s="480"/>
      <c r="J18" s="481"/>
      <c r="K18" s="499" t="s">
        <v>152</v>
      </c>
      <c r="L18" s="500"/>
      <c r="M18" s="61">
        <v>12</v>
      </c>
      <c r="N18" s="479"/>
      <c r="O18" s="480"/>
      <c r="P18" s="481"/>
      <c r="Q18" s="479"/>
      <c r="R18" s="480"/>
      <c r="S18" s="481"/>
      <c r="T18" s="499" t="s">
        <v>154</v>
      </c>
      <c r="U18" s="500"/>
      <c r="V18" s="61">
        <v>14</v>
      </c>
    </row>
    <row r="19" spans="1:22" x14ac:dyDescent="0.3">
      <c r="A19" s="452"/>
      <c r="B19" s="453"/>
      <c r="C19" s="454" t="s">
        <v>135</v>
      </c>
      <c r="D19" s="455"/>
      <c r="E19" s="482"/>
      <c r="F19" s="66"/>
      <c r="G19" s="483"/>
      <c r="H19" s="482"/>
      <c r="I19" s="66"/>
      <c r="J19" s="483"/>
      <c r="K19" s="501" t="s">
        <v>157</v>
      </c>
      <c r="L19" s="502"/>
      <c r="M19" s="62">
        <v>13</v>
      </c>
      <c r="N19" s="482"/>
      <c r="O19" s="66"/>
      <c r="P19" s="483"/>
      <c r="Q19" s="482"/>
      <c r="R19" s="66"/>
      <c r="S19" s="483"/>
      <c r="T19" s="401"/>
      <c r="U19" s="402"/>
      <c r="V19" s="403"/>
    </row>
    <row r="20" spans="1:22" ht="15" thickBot="1" x14ac:dyDescent="0.35">
      <c r="A20" s="458" t="s">
        <v>140</v>
      </c>
      <c r="B20" s="459"/>
      <c r="C20" s="456"/>
      <c r="D20" s="457"/>
      <c r="E20" s="404"/>
      <c r="F20" s="405"/>
      <c r="G20" s="406"/>
      <c r="H20" s="404"/>
      <c r="I20" s="405"/>
      <c r="J20" s="406"/>
      <c r="K20" s="398"/>
      <c r="L20" s="399"/>
      <c r="M20" s="400"/>
      <c r="N20" s="404"/>
      <c r="O20" s="405"/>
      <c r="P20" s="406"/>
      <c r="Q20" s="404"/>
      <c r="R20" s="405"/>
      <c r="S20" s="406"/>
      <c r="T20" s="404"/>
      <c r="U20" s="405"/>
      <c r="V20" s="406"/>
    </row>
    <row r="21" spans="1:22" ht="18.600000000000001" thickBot="1" x14ac:dyDescent="0.4">
      <c r="A21" s="447" t="s">
        <v>163</v>
      </c>
      <c r="B21" s="448"/>
      <c r="C21" s="448"/>
      <c r="D21" s="448"/>
      <c r="E21" s="448"/>
      <c r="F21" s="448"/>
      <c r="G21" s="448"/>
      <c r="H21" s="448"/>
      <c r="I21" s="448"/>
      <c r="J21" s="448"/>
      <c r="K21" s="448"/>
      <c r="L21" s="448"/>
      <c r="M21" s="448"/>
      <c r="N21" s="448"/>
      <c r="O21" s="448"/>
      <c r="P21" s="448"/>
      <c r="Q21" s="448"/>
      <c r="R21" s="448"/>
      <c r="S21" s="448"/>
      <c r="T21" s="448"/>
      <c r="U21" s="448"/>
      <c r="V21" s="449"/>
    </row>
    <row r="22" spans="1:22" x14ac:dyDescent="0.3">
      <c r="A22" s="460" t="s">
        <v>165</v>
      </c>
      <c r="B22" s="461"/>
      <c r="C22" s="461"/>
      <c r="D22" s="462"/>
      <c r="E22" s="468" t="s">
        <v>148</v>
      </c>
      <c r="F22" s="469"/>
      <c r="G22" s="61">
        <v>15</v>
      </c>
      <c r="H22" s="468" t="s">
        <v>148</v>
      </c>
      <c r="I22" s="469"/>
      <c r="J22" s="61">
        <v>16</v>
      </c>
      <c r="K22" s="468" t="s">
        <v>152</v>
      </c>
      <c r="L22" s="469"/>
      <c r="M22" s="61">
        <v>17</v>
      </c>
      <c r="N22" s="468" t="s">
        <v>148</v>
      </c>
      <c r="O22" s="469"/>
      <c r="P22" s="61">
        <v>18</v>
      </c>
      <c r="Q22" s="479"/>
      <c r="R22" s="480"/>
      <c r="S22" s="481"/>
      <c r="T22" s="468" t="s">
        <v>154</v>
      </c>
      <c r="U22" s="469"/>
      <c r="V22" s="61">
        <v>19</v>
      </c>
    </row>
    <row r="23" spans="1:22" x14ac:dyDescent="0.3">
      <c r="A23" s="463"/>
      <c r="B23" s="464"/>
      <c r="C23" s="464"/>
      <c r="D23" s="465"/>
      <c r="E23" s="401"/>
      <c r="F23" s="402"/>
      <c r="G23" s="403"/>
      <c r="H23" s="401"/>
      <c r="I23" s="402"/>
      <c r="J23" s="403"/>
      <c r="K23" s="401"/>
      <c r="L23" s="402"/>
      <c r="M23" s="403"/>
      <c r="N23" s="496"/>
      <c r="O23" s="497"/>
      <c r="P23" s="498"/>
      <c r="Q23" s="482"/>
      <c r="R23" s="66"/>
      <c r="S23" s="483"/>
      <c r="T23" s="494" t="s">
        <v>155</v>
      </c>
      <c r="U23" s="495"/>
      <c r="V23" s="62">
        <v>20</v>
      </c>
    </row>
    <row r="24" spans="1:22" ht="15" thickBot="1" x14ac:dyDescent="0.35">
      <c r="A24" s="466" t="s">
        <v>164</v>
      </c>
      <c r="B24" s="466"/>
      <c r="C24" s="466"/>
      <c r="D24" s="467"/>
      <c r="E24" s="404"/>
      <c r="F24" s="405"/>
      <c r="G24" s="406"/>
      <c r="H24" s="404"/>
      <c r="I24" s="405"/>
      <c r="J24" s="406"/>
      <c r="K24" s="404"/>
      <c r="L24" s="405"/>
      <c r="M24" s="406"/>
      <c r="N24" s="470" t="s">
        <v>153</v>
      </c>
      <c r="O24" s="471"/>
      <c r="P24" s="63">
        <v>21</v>
      </c>
      <c r="Q24" s="404"/>
      <c r="R24" s="405"/>
      <c r="S24" s="406"/>
      <c r="T24" s="470" t="s">
        <v>131</v>
      </c>
      <c r="U24" s="471"/>
      <c r="V24" s="63">
        <v>22</v>
      </c>
    </row>
    <row r="25" spans="1:22" ht="20.399999999999999" customHeight="1" x14ac:dyDescent="0.3">
      <c r="A25" s="407" t="s">
        <v>143</v>
      </c>
      <c r="B25" s="408"/>
      <c r="C25" s="408"/>
      <c r="D25" s="408"/>
      <c r="E25" s="408"/>
      <c r="F25" s="408"/>
      <c r="G25" s="408"/>
      <c r="H25" s="408"/>
      <c r="I25" s="408"/>
      <c r="J25" s="408"/>
      <c r="K25" s="408"/>
      <c r="L25" s="408"/>
      <c r="M25" s="408"/>
      <c r="N25" s="408"/>
      <c r="O25" s="408"/>
      <c r="P25" s="408"/>
      <c r="Q25" s="408"/>
      <c r="R25" s="408"/>
      <c r="S25" s="408"/>
      <c r="T25" s="408"/>
      <c r="U25" s="408"/>
      <c r="V25" s="409"/>
    </row>
    <row r="26" spans="1:22" ht="14.4" customHeight="1" x14ac:dyDescent="0.3">
      <c r="A26" s="410"/>
      <c r="B26" s="411"/>
      <c r="C26" s="411"/>
      <c r="D26" s="411"/>
      <c r="E26" s="411"/>
      <c r="F26" s="411"/>
      <c r="G26" s="411"/>
      <c r="H26" s="411"/>
      <c r="I26" s="411"/>
      <c r="J26" s="411"/>
      <c r="K26" s="411"/>
      <c r="L26" s="411"/>
      <c r="M26" s="411"/>
      <c r="N26" s="411"/>
      <c r="O26" s="411"/>
      <c r="P26" s="411"/>
      <c r="Q26" s="411"/>
      <c r="R26" s="411"/>
      <c r="S26" s="411"/>
      <c r="T26" s="411"/>
      <c r="U26" s="411"/>
      <c r="V26" s="412"/>
    </row>
    <row r="27" spans="1:22" ht="15" thickBot="1" x14ac:dyDescent="0.35">
      <c r="A27" s="410"/>
      <c r="B27" s="411"/>
      <c r="C27" s="411"/>
      <c r="D27" s="411"/>
      <c r="E27" s="411"/>
      <c r="F27" s="411"/>
      <c r="G27" s="411"/>
      <c r="H27" s="411"/>
      <c r="I27" s="411"/>
      <c r="J27" s="411"/>
      <c r="K27" s="411"/>
      <c r="L27" s="411"/>
      <c r="M27" s="411"/>
      <c r="N27" s="411"/>
      <c r="O27" s="411"/>
      <c r="P27" s="411"/>
      <c r="Q27" s="411"/>
      <c r="R27" s="411"/>
      <c r="S27" s="411"/>
      <c r="T27" s="411"/>
      <c r="U27" s="411"/>
      <c r="V27" s="412"/>
    </row>
    <row r="28" spans="1:22" ht="15" thickBot="1" x14ac:dyDescent="0.35">
      <c r="A28" s="380" t="s">
        <v>39</v>
      </c>
      <c r="B28" s="381"/>
      <c r="C28" s="381"/>
      <c r="D28" s="382"/>
      <c r="E28" s="395" t="s">
        <v>124</v>
      </c>
      <c r="F28" s="396"/>
      <c r="G28" s="397"/>
      <c r="H28" s="395" t="s">
        <v>125</v>
      </c>
      <c r="I28" s="396"/>
      <c r="J28" s="397"/>
      <c r="K28" s="395" t="s">
        <v>126</v>
      </c>
      <c r="L28" s="396"/>
      <c r="M28" s="397"/>
      <c r="N28" s="395" t="s">
        <v>127</v>
      </c>
      <c r="O28" s="396"/>
      <c r="P28" s="397"/>
      <c r="Q28" s="395" t="s">
        <v>128</v>
      </c>
      <c r="R28" s="396"/>
      <c r="S28" s="397"/>
      <c r="T28" s="395" t="s">
        <v>129</v>
      </c>
      <c r="U28" s="396"/>
      <c r="V28" s="397"/>
    </row>
    <row r="29" spans="1:22" ht="14.4" customHeight="1" x14ac:dyDescent="0.3">
      <c r="A29" s="383"/>
      <c r="B29" s="384"/>
      <c r="C29" s="384"/>
      <c r="D29" s="385"/>
      <c r="E29" s="389" t="s">
        <v>144</v>
      </c>
      <c r="F29" s="390"/>
      <c r="G29" s="61">
        <v>23</v>
      </c>
      <c r="H29" s="389" t="s">
        <v>156</v>
      </c>
      <c r="I29" s="390"/>
      <c r="J29" s="61">
        <v>26</v>
      </c>
      <c r="K29" s="389" t="s">
        <v>157</v>
      </c>
      <c r="L29" s="390"/>
      <c r="M29" s="61">
        <v>28</v>
      </c>
      <c r="N29" s="389" t="s">
        <v>145</v>
      </c>
      <c r="O29" s="390"/>
      <c r="P29" s="61">
        <v>31</v>
      </c>
      <c r="Q29" s="389" t="s">
        <v>153</v>
      </c>
      <c r="R29" s="390"/>
      <c r="S29" s="61">
        <v>32</v>
      </c>
      <c r="T29" s="389" t="s">
        <v>161</v>
      </c>
      <c r="U29" s="390"/>
      <c r="V29" s="61">
        <v>34</v>
      </c>
    </row>
    <row r="30" spans="1:22" x14ac:dyDescent="0.3">
      <c r="A30" s="383"/>
      <c r="B30" s="384"/>
      <c r="C30" s="384"/>
      <c r="D30" s="385"/>
      <c r="E30" s="391" t="s">
        <v>145</v>
      </c>
      <c r="F30" s="392"/>
      <c r="G30" s="62">
        <v>24</v>
      </c>
      <c r="H30" s="391" t="s">
        <v>146</v>
      </c>
      <c r="I30" s="392"/>
      <c r="J30" s="62">
        <v>27</v>
      </c>
      <c r="K30" s="391" t="s">
        <v>158</v>
      </c>
      <c r="L30" s="392"/>
      <c r="M30" s="62">
        <v>29</v>
      </c>
      <c r="N30" s="401"/>
      <c r="O30" s="402"/>
      <c r="P30" s="403"/>
      <c r="Q30" s="391" t="s">
        <v>160</v>
      </c>
      <c r="R30" s="392"/>
      <c r="S30" s="62">
        <v>33</v>
      </c>
      <c r="T30" s="401"/>
      <c r="U30" s="402"/>
      <c r="V30" s="403"/>
    </row>
    <row r="31" spans="1:22" ht="15" thickBot="1" x14ac:dyDescent="0.35">
      <c r="A31" s="386"/>
      <c r="B31" s="387"/>
      <c r="C31" s="387"/>
      <c r="D31" s="388"/>
      <c r="E31" s="393" t="s">
        <v>146</v>
      </c>
      <c r="F31" s="394"/>
      <c r="G31" s="63">
        <v>25</v>
      </c>
      <c r="H31" s="398"/>
      <c r="I31" s="399"/>
      <c r="J31" s="400"/>
      <c r="K31" s="393" t="s">
        <v>159</v>
      </c>
      <c r="L31" s="394"/>
      <c r="M31" s="63">
        <v>30</v>
      </c>
      <c r="N31" s="404"/>
      <c r="O31" s="405"/>
      <c r="P31" s="406"/>
      <c r="Q31" s="398"/>
      <c r="R31" s="399"/>
      <c r="S31" s="400"/>
      <c r="T31" s="404"/>
      <c r="U31" s="405"/>
      <c r="V31" s="406"/>
    </row>
  </sheetData>
  <sheetProtection sheet="1" objects="1" scenarios="1"/>
  <mergeCells count="112">
    <mergeCell ref="T16:V17"/>
    <mergeCell ref="Q15:S17"/>
    <mergeCell ref="N15:P17"/>
    <mergeCell ref="K16:M17"/>
    <mergeCell ref="H15:J17"/>
    <mergeCell ref="H6:J6"/>
    <mergeCell ref="K6:M6"/>
    <mergeCell ref="N6:P6"/>
    <mergeCell ref="E15:G17"/>
    <mergeCell ref="T19:V20"/>
    <mergeCell ref="Q18:S20"/>
    <mergeCell ref="N18:P20"/>
    <mergeCell ref="K20:M20"/>
    <mergeCell ref="H18:J20"/>
    <mergeCell ref="E18:G20"/>
    <mergeCell ref="E8:G8"/>
    <mergeCell ref="T9:V11"/>
    <mergeCell ref="Q9:S11"/>
    <mergeCell ref="N10:P11"/>
    <mergeCell ref="K9:M11"/>
    <mergeCell ref="H10:J11"/>
    <mergeCell ref="E10:G11"/>
    <mergeCell ref="H12:J14"/>
    <mergeCell ref="K18:L18"/>
    <mergeCell ref="K19:L19"/>
    <mergeCell ref="T18:U18"/>
    <mergeCell ref="A3:V3"/>
    <mergeCell ref="T8:V8"/>
    <mergeCell ref="Q7:S8"/>
    <mergeCell ref="N7:P8"/>
    <mergeCell ref="K8:M8"/>
    <mergeCell ref="H8:J8"/>
    <mergeCell ref="T29:U29"/>
    <mergeCell ref="Q22:S24"/>
    <mergeCell ref="N23:P23"/>
    <mergeCell ref="K23:M24"/>
    <mergeCell ref="H23:J24"/>
    <mergeCell ref="T30:V31"/>
    <mergeCell ref="T28:V28"/>
    <mergeCell ref="T24:U24"/>
    <mergeCell ref="T22:U22"/>
    <mergeCell ref="T23:U23"/>
    <mergeCell ref="H29:I29"/>
    <mergeCell ref="H30:I30"/>
    <mergeCell ref="K29:L29"/>
    <mergeCell ref="K30:L30"/>
    <mergeCell ref="N29:O29"/>
    <mergeCell ref="Q29:R29"/>
    <mergeCell ref="Q30:R30"/>
    <mergeCell ref="A8:B8"/>
    <mergeCell ref="C7:C8"/>
    <mergeCell ref="D7:D8"/>
    <mergeCell ref="A6:D6"/>
    <mergeCell ref="T6:V6"/>
    <mergeCell ref="E7:F7"/>
    <mergeCell ref="H7:I7"/>
    <mergeCell ref="K7:L7"/>
    <mergeCell ref="T7:U7"/>
    <mergeCell ref="E6:G6"/>
    <mergeCell ref="N24:O24"/>
    <mergeCell ref="E23:G24"/>
    <mergeCell ref="S1:T1"/>
    <mergeCell ref="U1:V1"/>
    <mergeCell ref="A4:V4"/>
    <mergeCell ref="K12:L12"/>
    <mergeCell ref="Q12:R12"/>
    <mergeCell ref="T12:U12"/>
    <mergeCell ref="E12:G14"/>
    <mergeCell ref="A7:B7"/>
    <mergeCell ref="A21:V21"/>
    <mergeCell ref="A18:B19"/>
    <mergeCell ref="C19:D20"/>
    <mergeCell ref="A20:B20"/>
    <mergeCell ref="A22:D23"/>
    <mergeCell ref="A24:D24"/>
    <mergeCell ref="E22:F22"/>
    <mergeCell ref="H22:I22"/>
    <mergeCell ref="K22:L22"/>
    <mergeCell ref="N22:O22"/>
    <mergeCell ref="A9:B10"/>
    <mergeCell ref="C10:D11"/>
    <mergeCell ref="E9:F9"/>
    <mergeCell ref="H9:I9"/>
    <mergeCell ref="K15:L15"/>
    <mergeCell ref="T15:U15"/>
    <mergeCell ref="T13:V14"/>
    <mergeCell ref="Q13:S14"/>
    <mergeCell ref="N12:P14"/>
    <mergeCell ref="K13:M14"/>
    <mergeCell ref="Q6:S6"/>
    <mergeCell ref="A25:V27"/>
    <mergeCell ref="N9:O9"/>
    <mergeCell ref="A11:B11"/>
    <mergeCell ref="A12:B13"/>
    <mergeCell ref="A14:B14"/>
    <mergeCell ref="C13:D14"/>
    <mergeCell ref="A15:B16"/>
    <mergeCell ref="C16:D17"/>
    <mergeCell ref="A17:B17"/>
    <mergeCell ref="K28:M28"/>
    <mergeCell ref="N28:P28"/>
    <mergeCell ref="Q28:S28"/>
    <mergeCell ref="K31:L31"/>
    <mergeCell ref="Q31:S31"/>
    <mergeCell ref="N30:P31"/>
    <mergeCell ref="A28:D31"/>
    <mergeCell ref="E29:F29"/>
    <mergeCell ref="E30:F30"/>
    <mergeCell ref="E31:F31"/>
    <mergeCell ref="E28:G28"/>
    <mergeCell ref="H28:J28"/>
    <mergeCell ref="H31:J31"/>
  </mergeCells>
  <printOptions horizontalCentered="1" verticalCentered="1"/>
  <pageMargins left="0.19685039370078741" right="0.19685039370078741" top="0.19685039370078741" bottom="0.19685039370078741" header="0.31496062992125984" footer="0.31496062992125984"/>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Grille tarifaire 2025-2026</vt:lpstr>
      <vt:lpstr>Feuille saisie 2025-2026</vt:lpstr>
      <vt:lpstr>Horaires prév. écoles 2025-2026</vt:lpstr>
      <vt:lpstr>'Feuille saisie 2025-2026'!Zone_d_impression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SAINTIER</dc:creator>
  <cp:lastModifiedBy>MC SAINTIER</cp:lastModifiedBy>
  <cp:lastPrinted>2025-06-04T10:05:13Z</cp:lastPrinted>
  <dcterms:created xsi:type="dcterms:W3CDTF">2025-05-27T06:25:35Z</dcterms:created>
  <dcterms:modified xsi:type="dcterms:W3CDTF">2025-06-05T15:56:04Z</dcterms:modified>
</cp:coreProperties>
</file>